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0367AB-B493-4E66-B9CF-2DDCB54847D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ips" sheetId="1" r:id="rId1"/>
    <sheet name="Patient's Extraction Sheet" sheetId="2" r:id="rId2"/>
    <sheet name="TB-11" sheetId="8" r:id="rId3"/>
    <sheet name="Sheet1" sheetId="9" r:id="rId4"/>
    <sheet name="Min-MaxStock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8" l="1"/>
  <c r="N38" i="8"/>
  <c r="N36" i="8"/>
  <c r="N24" i="8"/>
  <c r="N25" i="8"/>
  <c r="N26" i="8"/>
  <c r="N27" i="8"/>
  <c r="N28" i="8"/>
  <c r="N23" i="8"/>
  <c r="H37" i="8"/>
  <c r="E34" i="2"/>
  <c r="E31" i="2" s="1"/>
  <c r="L31" i="2" l="1"/>
  <c r="L32" i="2" s="1"/>
  <c r="K32" i="2" s="1"/>
  <c r="O15" i="2"/>
  <c r="S27" i="8" l="1"/>
  <c r="P10" i="8"/>
  <c r="S24" i="8"/>
  <c r="S25" i="8"/>
  <c r="S26" i="8"/>
  <c r="S28" i="8"/>
  <c r="S23" i="8"/>
  <c r="S37" i="8"/>
  <c r="S38" i="8"/>
  <c r="S36" i="8"/>
  <c r="S31" i="8"/>
  <c r="S32" i="8"/>
  <c r="S30" i="8"/>
  <c r="N31" i="8"/>
  <c r="N32" i="8"/>
  <c r="N30" i="8"/>
  <c r="J19" i="2" l="1"/>
  <c r="K19" i="2" s="1"/>
  <c r="J17" i="2"/>
  <c r="K17" i="2" s="1"/>
  <c r="D15" i="8"/>
  <c r="D14" i="8"/>
  <c r="D10" i="8"/>
  <c r="J16" i="2"/>
  <c r="K16" i="2" s="1"/>
  <c r="J18" i="2"/>
  <c r="K18" i="2" s="1"/>
  <c r="Q10" i="8" l="1"/>
  <c r="Q12" i="8"/>
  <c r="Q6" i="8"/>
  <c r="K33" i="2"/>
  <c r="I10" i="6" s="1"/>
  <c r="P11" i="8"/>
  <c r="J37" i="8" s="1"/>
  <c r="I8" i="6"/>
  <c r="L30" i="2"/>
  <c r="Q9" i="8" s="1"/>
  <c r="L29" i="2"/>
  <c r="Q8" i="8" s="1"/>
  <c r="L28" i="2"/>
  <c r="Q7" i="8" s="1"/>
  <c r="L27" i="2"/>
  <c r="O38" i="8"/>
  <c r="O37" i="8"/>
  <c r="O36" i="8"/>
  <c r="O32" i="8"/>
  <c r="O31" i="8"/>
  <c r="O30" i="8"/>
  <c r="O28" i="8"/>
  <c r="O26" i="8"/>
  <c r="O25" i="8"/>
  <c r="O24" i="8"/>
  <c r="O23" i="8"/>
  <c r="F20" i="6"/>
  <c r="G20" i="6"/>
  <c r="H20" i="6"/>
  <c r="D20" i="6"/>
  <c r="E20" i="6" s="1"/>
  <c r="J20" i="6" s="1"/>
  <c r="D10" i="6"/>
  <c r="D8" i="6"/>
  <c r="D7" i="6"/>
  <c r="D6" i="6"/>
  <c r="G20" i="2"/>
  <c r="H20" i="2"/>
  <c r="I20" i="2"/>
  <c r="Q11" i="8" l="1"/>
  <c r="P12" i="8"/>
  <c r="I38" i="8" s="1"/>
  <c r="T37" i="8"/>
  <c r="K20" i="6"/>
  <c r="L20" i="6" s="1"/>
  <c r="U37" i="8" l="1"/>
  <c r="V37" i="8" s="1"/>
  <c r="Y37" i="8" s="1"/>
  <c r="F20" i="2"/>
  <c r="L11" i="2"/>
  <c r="K11" i="2"/>
  <c r="J11" i="2"/>
  <c r="H11" i="2"/>
  <c r="G11" i="2"/>
  <c r="F11" i="2"/>
  <c r="I10" i="2"/>
  <c r="M10" i="2" s="1"/>
  <c r="N10" i="2" s="1"/>
  <c r="I9" i="2"/>
  <c r="M9" i="2" s="1"/>
  <c r="N9" i="2" s="1"/>
  <c r="I8" i="2"/>
  <c r="M8" i="2" s="1"/>
  <c r="N8" i="2" s="1"/>
  <c r="I7" i="2"/>
  <c r="M7" i="2" s="1"/>
  <c r="N7" i="2" s="1"/>
  <c r="K24" i="2" l="1"/>
  <c r="N11" i="2"/>
  <c r="L24" i="2" s="1"/>
  <c r="J20" i="2"/>
  <c r="K20" i="2" s="1"/>
  <c r="D30" i="2" s="1"/>
  <c r="M11" i="2"/>
  <c r="I11" i="2"/>
  <c r="E32" i="2" l="1"/>
  <c r="E33" i="2"/>
  <c r="D31" i="2"/>
  <c r="E30" i="2"/>
  <c r="D24" i="2"/>
  <c r="E24" i="2" s="1"/>
  <c r="D6" i="8" l="1"/>
  <c r="E28" i="2"/>
  <c r="D29" i="2"/>
  <c r="D11" i="8" s="1"/>
  <c r="I27" i="8" s="1"/>
  <c r="D27" i="2"/>
  <c r="D9" i="8" s="1"/>
  <c r="D26" i="2"/>
  <c r="D8" i="8" s="1"/>
  <c r="D12" i="8"/>
  <c r="D34" i="2"/>
  <c r="D16" i="8" l="1"/>
  <c r="I26" i="8"/>
  <c r="C10" i="6"/>
  <c r="C23" i="6" s="1"/>
  <c r="D13" i="8"/>
  <c r="H32" i="8" s="1"/>
  <c r="J32" i="8" s="1"/>
  <c r="T32" i="8" s="1"/>
  <c r="J22" i="6" l="1"/>
  <c r="K22" i="6" s="1"/>
  <c r="L22" i="6" s="1"/>
  <c r="C22" i="6"/>
  <c r="J23" i="6"/>
  <c r="K23" i="6" s="1"/>
  <c r="L23" i="6" s="1"/>
  <c r="M23" i="6" s="1"/>
  <c r="J24" i="6"/>
  <c r="K24" i="6" s="1"/>
  <c r="L24" i="6" s="1"/>
  <c r="C24" i="6"/>
  <c r="D24" i="6" s="1"/>
  <c r="E24" i="6" s="1"/>
  <c r="H30" i="8"/>
  <c r="J30" i="8" s="1"/>
  <c r="T30" i="8" s="1"/>
  <c r="U30" i="8" s="1"/>
  <c r="V30" i="8" s="1"/>
  <c r="Y30" i="8" s="1"/>
  <c r="H31" i="8"/>
  <c r="J31" i="8" s="1"/>
  <c r="T31" i="8" s="1"/>
  <c r="U31" i="8" s="1"/>
  <c r="V31" i="8" s="1"/>
  <c r="Y31" i="8" s="1"/>
  <c r="U32" i="8"/>
  <c r="V32" i="8" s="1"/>
  <c r="Y32" i="8" s="1"/>
  <c r="F23" i="6"/>
  <c r="G23" i="6" s="1"/>
  <c r="H23" i="6" s="1"/>
  <c r="I23" i="6" s="1"/>
  <c r="D23" i="6"/>
  <c r="E23" i="6" s="1"/>
  <c r="M22" i="6" l="1"/>
  <c r="D22" i="6"/>
  <c r="E22" i="6" s="1"/>
  <c r="F22" i="6"/>
  <c r="G22" i="6" s="1"/>
  <c r="H22" i="6" s="1"/>
  <c r="I22" i="6" s="1"/>
  <c r="M24" i="6"/>
  <c r="F24" i="6"/>
  <c r="G24" i="6" s="1"/>
  <c r="H24" i="6" s="1"/>
  <c r="I24" i="6" s="1"/>
  <c r="I9" i="6" l="1"/>
  <c r="C18" i="6" s="1"/>
  <c r="J18" i="6" l="1"/>
  <c r="F18" i="6"/>
  <c r="D18" i="6"/>
  <c r="E18" i="6" s="1"/>
  <c r="G18" i="6" l="1"/>
  <c r="H18" i="6" s="1"/>
  <c r="I18" i="6" s="1"/>
  <c r="K18" i="6"/>
  <c r="L18" i="6" s="1"/>
  <c r="M18" i="6" s="1"/>
  <c r="K25" i="2" l="1"/>
  <c r="K26" i="2" s="1"/>
  <c r="K27" i="2" s="1"/>
  <c r="K29" i="2" s="1"/>
  <c r="P6" i="8" l="1"/>
  <c r="K28" i="2"/>
  <c r="K30" i="2"/>
  <c r="K34" i="2"/>
  <c r="I6" i="6"/>
  <c r="P8" i="8"/>
  <c r="I7" i="6" l="1"/>
  <c r="C25" i="6" s="1"/>
  <c r="P9" i="8"/>
  <c r="G38" i="8" s="1"/>
  <c r="J38" i="8" s="1"/>
  <c r="T38" i="8" s="1"/>
  <c r="I5" i="6"/>
  <c r="P7" i="8"/>
  <c r="E36" i="8" s="1"/>
  <c r="J36" i="8" s="1"/>
  <c r="T36" i="8" s="1"/>
  <c r="U36" i="8" l="1"/>
  <c r="V36" i="8" s="1"/>
  <c r="Y36" i="8" s="1"/>
  <c r="C21" i="6"/>
  <c r="I11" i="6"/>
  <c r="U38" i="8"/>
  <c r="V38" i="8" s="1"/>
  <c r="Y38" i="8" s="1"/>
  <c r="F25" i="6"/>
  <c r="D25" i="6"/>
  <c r="E25" i="6" s="1"/>
  <c r="J25" i="6"/>
  <c r="K25" i="6" s="1"/>
  <c r="L25" i="6" s="1"/>
  <c r="M25" i="6" s="1"/>
  <c r="G25" i="6" l="1"/>
  <c r="H25" i="6" s="1"/>
  <c r="I25" i="6" s="1"/>
  <c r="J21" i="6"/>
  <c r="K21" i="6" s="1"/>
  <c r="L21" i="6" s="1"/>
  <c r="M21" i="6" s="1"/>
  <c r="D21" i="6"/>
  <c r="E21" i="6" s="1"/>
  <c r="F21" i="6"/>
  <c r="G21" i="6" s="1"/>
  <c r="H21" i="6" s="1"/>
  <c r="I21" i="6" s="1"/>
  <c r="C9" i="6"/>
  <c r="C19" i="6" s="1"/>
  <c r="C17" i="6" l="1"/>
  <c r="F17" i="6" s="1"/>
  <c r="G17" i="6" s="1"/>
  <c r="H17" i="6" s="1"/>
  <c r="I17" i="6" s="1"/>
  <c r="D19" i="6"/>
  <c r="E19" i="6" s="1"/>
  <c r="F19" i="6"/>
  <c r="E26" i="8"/>
  <c r="J26" i="8" s="1"/>
  <c r="T26" i="8" s="1"/>
  <c r="E27" i="8"/>
  <c r="J19" i="6"/>
  <c r="J17" i="6"/>
  <c r="J28" i="8" l="1"/>
  <c r="T28" i="8" s="1"/>
  <c r="U28" i="8" s="1"/>
  <c r="V28" i="8" s="1"/>
  <c r="Y28" i="8" s="1"/>
  <c r="J27" i="8"/>
  <c r="T27" i="8" s="1"/>
  <c r="U26" i="8"/>
  <c r="V26" i="8" s="1"/>
  <c r="Y26" i="8" s="1"/>
  <c r="D17" i="6"/>
  <c r="E17" i="6" s="1"/>
  <c r="G19" i="6"/>
  <c r="H19" i="6" s="1"/>
  <c r="I19" i="6" s="1"/>
  <c r="K17" i="6"/>
  <c r="L17" i="6" s="1"/>
  <c r="M17" i="6" s="1"/>
  <c r="K19" i="6"/>
  <c r="L19" i="6" s="1"/>
  <c r="M19" i="6" s="1"/>
  <c r="U27" i="8" l="1"/>
  <c r="V27" i="8" s="1"/>
  <c r="Y27" i="8" s="1"/>
  <c r="G23" i="8"/>
  <c r="G25" i="8"/>
  <c r="J25" i="8" s="1"/>
  <c r="T25" i="8" s="1"/>
  <c r="C8" i="6"/>
  <c r="U25" i="8" l="1"/>
  <c r="V25" i="8" s="1"/>
  <c r="Y25" i="8" s="1"/>
  <c r="J16" i="6"/>
  <c r="C16" i="6"/>
  <c r="K16" i="6" l="1"/>
  <c r="L16" i="6" s="1"/>
  <c r="M16" i="6" s="1"/>
  <c r="F16" i="6"/>
  <c r="D16" i="6"/>
  <c r="E16" i="6" s="1"/>
  <c r="G16" i="6" l="1"/>
  <c r="H16" i="6" s="1"/>
  <c r="I16" i="6" s="1"/>
  <c r="F23" i="8"/>
  <c r="C7" i="6"/>
  <c r="D25" i="2"/>
  <c r="E25" i="2" s="1"/>
  <c r="C6" i="6" l="1"/>
  <c r="C11" i="6" s="1"/>
  <c r="D7" i="8"/>
  <c r="E23" i="8" s="1"/>
  <c r="J23" i="8" s="1"/>
  <c r="T23" i="8" s="1"/>
  <c r="J14" i="6" l="1"/>
  <c r="K14" i="6" s="1"/>
  <c r="L14" i="6" s="1"/>
  <c r="C14" i="6"/>
  <c r="F14" i="6" s="1"/>
  <c r="C15" i="6"/>
  <c r="F15" i="6" s="1"/>
  <c r="J15" i="6"/>
  <c r="K15" i="6" s="1"/>
  <c r="L15" i="6" s="1"/>
  <c r="E24" i="8"/>
  <c r="J24" i="8" s="1"/>
  <c r="T24" i="8" s="1"/>
  <c r="U24" i="8" s="1"/>
  <c r="V24" i="8" s="1"/>
  <c r="Y24" i="8" s="1"/>
  <c r="U23" i="8"/>
  <c r="V23" i="8" s="1"/>
  <c r="Y23" i="8" s="1"/>
  <c r="M15" i="6" l="1"/>
  <c r="D15" i="6"/>
  <c r="E15" i="6" s="1"/>
  <c r="D14" i="6"/>
  <c r="E14" i="6" s="1"/>
  <c r="M14" i="6"/>
  <c r="G15" i="6"/>
  <c r="H15" i="6" s="1"/>
  <c r="I15" i="6" s="1"/>
  <c r="G14" i="6"/>
  <c r="H14" i="6" s="1"/>
  <c r="I14" i="6" s="1"/>
</calcChain>
</file>

<file path=xl/sharedStrings.xml><?xml version="1.0" encoding="utf-8"?>
<sst xmlns="http://schemas.openxmlformats.org/spreadsheetml/2006/main" count="291" uniqueCount="221">
  <si>
    <t>Regimen 1</t>
  </si>
  <si>
    <t>Regimen 2</t>
  </si>
  <si>
    <t>Regimen 3</t>
  </si>
  <si>
    <t>All Type of Cases sensitive to all of the FLDs</t>
  </si>
  <si>
    <t>Adult TB Cases</t>
  </si>
  <si>
    <t>All Type of Cases with &lt; 14 Years Age</t>
  </si>
  <si>
    <t>All Type of Cases &gt; 14 Years Age</t>
  </si>
  <si>
    <t>Retreatment +ve Case, Resistant to both Isoniazid &amp; FQs</t>
  </si>
  <si>
    <t>Total Cases</t>
  </si>
  <si>
    <t>Total Number of Tablets</t>
  </si>
  <si>
    <t>Received from PTP-KP</t>
  </si>
  <si>
    <t>Quantity Required</t>
  </si>
  <si>
    <t>+</t>
  </si>
  <si>
    <t>-</t>
  </si>
  <si>
    <t>Adjustment</t>
  </si>
  <si>
    <t>Net Demand</t>
  </si>
  <si>
    <t>Stock Position of Previous Quarter</t>
  </si>
  <si>
    <t>Drug Quantification</t>
  </si>
  <si>
    <t>Name of Drug</t>
  </si>
  <si>
    <t>Comments</t>
  </si>
  <si>
    <t>Net Calculations</t>
  </si>
  <si>
    <t>Patients' Detail</t>
  </si>
  <si>
    <t>Retreatment +ve Case, Resistant to Isoniazid but sensitive to FQs</t>
  </si>
  <si>
    <t xml:space="preserve">Pediatric </t>
  </si>
  <si>
    <t xml:space="preserve">Regimen 2 </t>
  </si>
  <si>
    <t xml:space="preserve">Regimen 1 </t>
  </si>
  <si>
    <t>Total Demand</t>
  </si>
  <si>
    <t>Pediatric First Line Anti TB Drugs</t>
  </si>
  <si>
    <t>Adults First Line Anti TB Drugs</t>
  </si>
  <si>
    <r>
      <rPr>
        <b/>
        <sz val="14"/>
        <color theme="1"/>
        <rFont val="Calibri"/>
        <family val="2"/>
        <scheme val="minor"/>
      </rPr>
      <t>RHZE</t>
    </r>
    <r>
      <rPr>
        <sz val="14"/>
        <color theme="1"/>
        <rFont val="Calibri"/>
        <family val="2"/>
        <scheme val="minor"/>
      </rPr>
      <t xml:space="preserve"> (150/75/400/275)</t>
    </r>
  </si>
  <si>
    <r>
      <rPr>
        <b/>
        <sz val="14"/>
        <color theme="1"/>
        <rFont val="Calibri"/>
        <family val="2"/>
        <scheme val="minor"/>
      </rPr>
      <t>RH</t>
    </r>
    <r>
      <rPr>
        <sz val="14"/>
        <color theme="1"/>
        <rFont val="Calibri"/>
        <family val="2"/>
        <scheme val="minor"/>
      </rPr>
      <t xml:space="preserve"> (150/75)</t>
    </r>
  </si>
  <si>
    <r>
      <rPr>
        <b/>
        <sz val="14"/>
        <color theme="1"/>
        <rFont val="Calibri"/>
        <family val="2"/>
        <scheme val="minor"/>
      </rPr>
      <t>Levofloxacin</t>
    </r>
    <r>
      <rPr>
        <sz val="14"/>
        <color theme="1"/>
        <rFont val="Calibri"/>
        <family val="2"/>
        <scheme val="minor"/>
      </rPr>
      <t xml:space="preserve"> 250</t>
    </r>
  </si>
  <si>
    <r>
      <rPr>
        <b/>
        <sz val="14"/>
        <color theme="1"/>
        <rFont val="Calibri"/>
        <family val="2"/>
        <scheme val="minor"/>
      </rPr>
      <t>Ethambutol</t>
    </r>
    <r>
      <rPr>
        <sz val="14"/>
        <color theme="1"/>
        <rFont val="Calibri"/>
        <family val="2"/>
        <scheme val="minor"/>
      </rPr>
      <t xml:space="preserve"> 400</t>
    </r>
  </si>
  <si>
    <r>
      <rPr>
        <b/>
        <sz val="14"/>
        <color theme="1"/>
        <rFont val="Calibri"/>
        <family val="2"/>
        <scheme val="minor"/>
      </rPr>
      <t>Pyrazinamide</t>
    </r>
    <r>
      <rPr>
        <sz val="14"/>
        <color theme="1"/>
        <rFont val="Calibri"/>
        <family val="2"/>
        <scheme val="minor"/>
      </rPr>
      <t xml:space="preserve"> 400</t>
    </r>
  </si>
  <si>
    <r>
      <rPr>
        <b/>
        <sz val="14"/>
        <color theme="1"/>
        <rFont val="Calibri"/>
        <family val="2"/>
        <scheme val="minor"/>
      </rPr>
      <t>RHZ</t>
    </r>
    <r>
      <rPr>
        <sz val="14"/>
        <color theme="1"/>
        <rFont val="Calibri"/>
        <family val="2"/>
        <scheme val="minor"/>
      </rPr>
      <t xml:space="preserve"> (75/50/150)</t>
    </r>
  </si>
  <si>
    <r>
      <rPr>
        <b/>
        <sz val="14"/>
        <color theme="1"/>
        <rFont val="Calibri"/>
        <family val="2"/>
        <scheme val="minor"/>
      </rPr>
      <t>RH</t>
    </r>
    <r>
      <rPr>
        <sz val="14"/>
        <color theme="1"/>
        <rFont val="Calibri"/>
        <family val="2"/>
        <scheme val="minor"/>
      </rPr>
      <t xml:space="preserve"> (75/50)</t>
    </r>
  </si>
  <si>
    <t>______________________________</t>
  </si>
  <si>
    <t>Prepared By:</t>
  </si>
  <si>
    <t>_____________________________</t>
  </si>
  <si>
    <t>Quarter</t>
  </si>
  <si>
    <t>Year</t>
  </si>
  <si>
    <t>Date</t>
  </si>
  <si>
    <t>District - FLDs Demand Sheet (TB-11)</t>
  </si>
  <si>
    <t>S No.</t>
  </si>
  <si>
    <t>AMC</t>
  </si>
  <si>
    <t>Please enter the quarter and year which is followed to create this Demand</t>
  </si>
  <si>
    <t>All TB Cases Registered</t>
  </si>
  <si>
    <t xml:space="preserve">New </t>
  </si>
  <si>
    <t xml:space="preserve">Relapse </t>
  </si>
  <si>
    <t>With UNK 
History</t>
  </si>
  <si>
    <t>Retreatment other than Relapse</t>
  </si>
  <si>
    <t>Total</t>
  </si>
  <si>
    <t>Treatment after failure</t>
  </si>
  <si>
    <t>Lost to follow up</t>
  </si>
  <si>
    <t>Others</t>
  </si>
  <si>
    <t>Bacteriologically confirmed Pulmonary Case</t>
  </si>
  <si>
    <t>Clinically diagnosed Pulmonary Case</t>
  </si>
  <si>
    <t>Bacteriologically Confirmed EPTB Cases</t>
  </si>
  <si>
    <t>Clinically Diagnosed EPTB Cases</t>
  </si>
  <si>
    <t>All Type of TB Cases with Age &lt; 14 Years Age</t>
  </si>
  <si>
    <t>% Cases</t>
  </si>
  <si>
    <t>0 - 4</t>
  </si>
  <si>
    <t>Pediatrict</t>
  </si>
  <si>
    <t>Special Regimen</t>
  </si>
  <si>
    <t>Patients with Liver Disease etc who needs split adjusted regimes</t>
  </si>
  <si>
    <t>Patient's Extraction Sheet</t>
  </si>
  <si>
    <t>Opening Balance of a drug during previous quarter</t>
  </si>
  <si>
    <t>Quantities received from PTP-KP during previous quarter.</t>
  </si>
  <si>
    <t xml:space="preserve">Quantities received from any source other than PTP-KP during the previous quarter. </t>
  </si>
  <si>
    <t xml:space="preserve">This stock data entry will automatically calculate the Stock on Hand (SoH) by the end of previous quarter. </t>
  </si>
  <si>
    <t xml:space="preserve">The drug requirement will be automatically calculated by substracting the SoH from Total Requirement. </t>
  </si>
  <si>
    <t>Enter any stock near to expiry of any drug (Less than One month expiry) in next relevant column.</t>
  </si>
  <si>
    <t xml:space="preserve">This entry will optimize the Useable quantity present in District Drug Store. </t>
  </si>
  <si>
    <t>Provision of adding 25% Buffer Stock is there in your Needed Quantities of the FLDs</t>
  </si>
  <si>
    <t xml:space="preserve">After addition of Buffer stock you will get a net demand for current quarter. </t>
  </si>
  <si>
    <t xml:space="preserve">These quantities can be adjusted (+/-) as per various factors especially the consumption trends durign the previous quarters. </t>
  </si>
  <si>
    <t>x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</si>
  <si>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</si>
  <si>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</si>
  <si>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</si>
  <si>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</si>
  <si>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</si>
  <si>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</si>
  <si>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</si>
  <si>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</si>
  <si>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</si>
  <si>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</si>
  <si>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This Patient's Extraction Sheet is similar to the TB-07. Please take the data from TB-07 you follow and put in the relevant cells of the sheet.</t>
  </si>
  <si>
    <t xml:space="preserve">These entries automatically convert the patients registered in TB-07 in to regimewise in Block: </t>
  </si>
  <si>
    <t xml:space="preserve">The regimewise patients in Patient's Extraction Sheet will be shifted automatically to this sheet. </t>
  </si>
  <si>
    <t xml:space="preserve">This shifting will automatically calculate the quantites required as per patients in each regime. </t>
  </si>
  <si>
    <t>In Stock's details you have to enter the data required for each drug. This data includes:</t>
  </si>
  <si>
    <t xml:space="preserve">The FLDs Demand should be shared with DMU PTP-KP after duly signing from Storekeeper/DOTS Facilitator/Data &amp; Surveillance Assistant and Counter signed by DTO/District TB Focal Person. </t>
  </si>
  <si>
    <t xml:space="preserve">All the FLDs Demands should be shared to DMU PTP-KP within 1st 10 Days of the quarter, if you want in time supply to the District Stores. </t>
  </si>
  <si>
    <t xml:space="preserve">A Careful entries of Patient's &amp; Stocks Data should be made. Because irrational demand will not be entertained. In Case the district TB Office will be responsible for any irrationality. </t>
  </si>
  <si>
    <t>Stock Returned 
to PTP-KP</t>
  </si>
  <si>
    <t xml:space="preserve">Issued Quantities </t>
  </si>
  <si>
    <t xml:space="preserve">Opening Balance </t>
  </si>
  <si>
    <t xml:space="preserve">Enter any stock which is returned to PTP-KP During previous Quarter. </t>
  </si>
  <si>
    <t>xii</t>
  </si>
  <si>
    <t>FLDs Demand (TB-11) should be sent to the following email addresses: drbangash.ptp@gmail.com, dmu.ptp@gmail.com, abdulghafoorsiddiqui@gmail.com</t>
  </si>
  <si>
    <t>Instructions to Fill the FLDs Demand Sheet (TB-11) Step by Step</t>
  </si>
  <si>
    <t xml:space="preserve">Quantities  issued to the BMUs during previous quarter. This will also calculate Average Monthly Consumption (AMC) within the sheet. </t>
  </si>
  <si>
    <t>Maximum Stock</t>
  </si>
  <si>
    <t>Required</t>
  </si>
  <si>
    <t>Buffer</t>
  </si>
  <si>
    <t>Regimen1</t>
  </si>
  <si>
    <t>RHZE (150/75/400/275)</t>
  </si>
  <si>
    <t>RH (150/75)</t>
  </si>
  <si>
    <t>Levofloxacin 250</t>
  </si>
  <si>
    <t>Ethambutol 400</t>
  </si>
  <si>
    <t>Isoniazid 300</t>
  </si>
  <si>
    <t>Pyrazinamide 400</t>
  </si>
  <si>
    <t>Rifapentene 150</t>
  </si>
  <si>
    <t>RHZ (75/50/150)</t>
  </si>
  <si>
    <t>RH (75/50)</t>
  </si>
  <si>
    <t>Ethambutol 100</t>
  </si>
  <si>
    <t>Isoniazid 100</t>
  </si>
  <si>
    <t>Regimen 1-A</t>
  </si>
  <si>
    <t>Regimen 1-B</t>
  </si>
  <si>
    <t>6 RHZE + Lfx</t>
  </si>
  <si>
    <t>Patients</t>
  </si>
  <si>
    <t>% Stock</t>
  </si>
  <si>
    <t xml:space="preserve">Name of Drug </t>
  </si>
  <si>
    <t>Regimen 2 (CHTB)</t>
  </si>
  <si>
    <t>M</t>
  </si>
  <si>
    <t>F</t>
  </si>
  <si>
    <t>Regime</t>
  </si>
  <si>
    <t>All Type CHTB Cases Registered</t>
  </si>
  <si>
    <t>2 RHZ + E/ 4 RH</t>
  </si>
  <si>
    <t>New + Relapse + UNK History</t>
  </si>
  <si>
    <t>HCCs &gt; 14 Years</t>
  </si>
  <si>
    <t>HCCs 5 - 14 Years</t>
  </si>
  <si>
    <t>HCCs &lt; 5 Years</t>
  </si>
  <si>
    <t>HP (300/300)</t>
  </si>
  <si>
    <t>Total HIV Patients</t>
  </si>
  <si>
    <t>HIV Patients (Adults)</t>
  </si>
  <si>
    <t>HIV Patients (Peds)</t>
  </si>
  <si>
    <t>DS-TB Patients</t>
  </si>
  <si>
    <t>Cases Eligible for TPT</t>
  </si>
  <si>
    <t>By the end of 2nd Month</t>
  </si>
  <si>
    <t>By the End of the Quarter</t>
  </si>
  <si>
    <t>Total HHCs</t>
  </si>
  <si>
    <t>HHCs &lt; 5 Years</t>
  </si>
  <si>
    <t>HHCs 5-14 Years</t>
  </si>
  <si>
    <t>HIV Cases Adults</t>
  </si>
  <si>
    <t>HIV Cases Peds</t>
  </si>
  <si>
    <t>Elegible for TPT</t>
  </si>
  <si>
    <t>HIV Patients</t>
  </si>
  <si>
    <t>HIV (Adults)</t>
  </si>
  <si>
    <t>HIV (Peds)</t>
  </si>
  <si>
    <t>HHCs &gt; 14 Years</t>
  </si>
  <si>
    <t>HHCs 5 - 14 Years</t>
  </si>
  <si>
    <t>HIV Adults</t>
  </si>
  <si>
    <t>HIV Peds</t>
  </si>
  <si>
    <t>Total No. of Tablets</t>
  </si>
  <si>
    <t>Received  from other soruces</t>
  </si>
  <si>
    <t>Adding Buffer</t>
  </si>
  <si>
    <t>HHCs &gt;14 Years</t>
  </si>
  <si>
    <t>Near Expiry means "Stock with Shelf Life less than one month</t>
  </si>
  <si>
    <t>Near to expiry means, "Stock with shelf life less than one month"</t>
  </si>
  <si>
    <t>TB Preventive Treatment Drugs</t>
  </si>
  <si>
    <t>Of Total Cases</t>
  </si>
  <si>
    <t>HHC / Index Case</t>
  </si>
  <si>
    <t>Of Total HHCs</t>
  </si>
  <si>
    <t>Of HHCs Elegible to TPT</t>
  </si>
  <si>
    <t>Cases</t>
  </si>
  <si>
    <t>Criteria</t>
  </si>
  <si>
    <t>TB Treatment Regimen</t>
  </si>
  <si>
    <t>Clinician Choice</t>
  </si>
  <si>
    <t>Patient's Details for TPT</t>
  </si>
  <si>
    <t>Of HHCs Elegible for TPT</t>
  </si>
  <si>
    <t>Of Total HIV Patients</t>
  </si>
  <si>
    <t>Positive Cases / Index Cases</t>
  </si>
  <si>
    <t>HHCs Elegible  for TPT</t>
  </si>
  <si>
    <t>CHTB on R1 (&gt; 25 Kg)</t>
  </si>
  <si>
    <t>Total Pediatric Cases</t>
  </si>
  <si>
    <t>TB Cases &lt; 14 Years age</t>
  </si>
  <si>
    <t>2 RHZE/4 RH</t>
  </si>
  <si>
    <t>CHTB (R2)</t>
  </si>
  <si>
    <t>CHTB (R1)</t>
  </si>
  <si>
    <t>Total Peds Cases</t>
  </si>
  <si>
    <t>Of Total HIV Cases</t>
  </si>
  <si>
    <t>Expired/
Near Expiry</t>
  </si>
  <si>
    <t>Pediatric Cases with &lt; 25 Kg Body Weight</t>
  </si>
  <si>
    <t>Pediatric Cases with &gt; 25 Kg Body Weight</t>
  </si>
  <si>
    <t>Index Cases at DHQ/DTO/MTIs</t>
  </si>
  <si>
    <t>Of Total Positive Cases</t>
  </si>
  <si>
    <t>Total HIV Cases on TPT</t>
  </si>
  <si>
    <t>Total Cases on TPT</t>
  </si>
  <si>
    <t>AIDS Control Program, KP</t>
  </si>
  <si>
    <t>From sources other than PTP-KP</t>
  </si>
  <si>
    <t>2 RHZE/10 RH</t>
  </si>
  <si>
    <t>Total Adult TB Cases</t>
  </si>
  <si>
    <t>TB Cases &gt; 14 Years age</t>
  </si>
  <si>
    <t>2 RHZ + E/10 RH</t>
  </si>
  <si>
    <t>6 RHZE</t>
  </si>
  <si>
    <t>Please don't forget to enter manually the patients of Ext: R1, CHTB on R1 &amp; Ext: R2.</t>
  </si>
  <si>
    <t>Ext: R-1</t>
  </si>
  <si>
    <t>Ext: R-2</t>
  </si>
  <si>
    <t xml:space="preserve">Patients with TB Meningitis &amp; Bone TB </t>
  </si>
  <si>
    <t>Extended R1</t>
  </si>
  <si>
    <t>Extended R2</t>
  </si>
  <si>
    <t>Please enter the %age of Peds HIV Cases.</t>
  </si>
  <si>
    <t xml:space="preserve">Please don't forget to enter the patients of Ext: R1, CHTB R1 &amp; Ext: R2, manually in the relevant cells. </t>
  </si>
  <si>
    <r>
      <t xml:space="preserve">Please write the Name of District. </t>
    </r>
    <r>
      <rPr>
        <b/>
        <i/>
        <sz val="12"/>
        <color rgb="FFFF0000"/>
        <rFont val="Calibri"/>
        <family val="2"/>
        <scheme val="minor"/>
      </rPr>
      <t>Then write the quarter and year which you follow for the quantification of the current quarter.</t>
    </r>
    <r>
      <rPr>
        <b/>
        <sz val="12"/>
        <color theme="1"/>
        <rFont val="Calibri"/>
        <family val="2"/>
        <scheme val="minor"/>
      </rPr>
      <t xml:space="preserve"> </t>
    </r>
  </si>
  <si>
    <r>
      <t>Name of the file should be properly written like</t>
    </r>
    <r>
      <rPr>
        <b/>
        <sz val="12"/>
        <color rgb="FFFF0000"/>
        <rFont val="Calibri"/>
        <family val="2"/>
        <scheme val="minor"/>
      </rPr>
      <t xml:space="preserve"> District - FLDs Demand for nth Quarter, YYYY</t>
    </r>
    <r>
      <rPr>
        <b/>
        <sz val="12"/>
        <color theme="1"/>
        <rFont val="Calibri"/>
        <family val="2"/>
        <scheme val="minor"/>
      </rPr>
      <t xml:space="preserve">, e.g. </t>
    </r>
    <r>
      <rPr>
        <b/>
        <u/>
        <sz val="12"/>
        <color theme="1"/>
        <rFont val="Calibri"/>
        <family val="2"/>
        <scheme val="minor"/>
      </rPr>
      <t>Abbottabad - FLDs Demand for 1st Quarter, 2024</t>
    </r>
  </si>
  <si>
    <t>FLDs Demand Sheet (TB-11):</t>
  </si>
  <si>
    <t>MM-DD-YY</t>
  </si>
  <si>
    <t>maxuth</t>
  </si>
  <si>
    <t>Balance</t>
  </si>
  <si>
    <t>Useable Stock</t>
  </si>
  <si>
    <r>
      <rPr>
        <b/>
        <sz val="14"/>
        <color theme="1"/>
        <rFont val="Calibri"/>
        <family val="2"/>
        <scheme val="minor"/>
      </rPr>
      <t>Pyrazinamide</t>
    </r>
    <r>
      <rPr>
        <sz val="14"/>
        <color theme="1"/>
        <rFont val="Calibri"/>
        <family val="2"/>
        <scheme val="minor"/>
      </rPr>
      <t xml:space="preserve"> 500</t>
    </r>
  </si>
  <si>
    <t>Increase</t>
  </si>
  <si>
    <t>Data Staff/DOTS Facilitator/ Storekeeper
District TB Office</t>
  </si>
  <si>
    <t>Countersigned:</t>
  </si>
  <si>
    <t>District TB Officer / District TB Focal Person</t>
  </si>
  <si>
    <t>Name</t>
  </si>
  <si>
    <t>% change is editable</t>
  </si>
  <si>
    <t>District</t>
  </si>
  <si>
    <t>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</si>
</sst>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[$-F800]dddd\,\ mmmm\ dd\,\ yyyy"/>
    <numFmt numFmtId="165" formatCode="\ \5\ \-\ \1\4"/>
    <numFmt numFmtId="166" formatCode="0.00000000%"/>
    <numFmt numFmtId="167" formatCode="&quot;Buffer&quot;\ 0%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rgb="FF7F7F7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7F7F7F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67">
    <xf numFmtId="0" fontId="0" fillId="0" borderId="0" xfId="0"/>
    <xf numFmtId="0" fontId="3" fillId="0" borderId="0" xfId="0" applyFont="1"/>
    <xf numFmtId="41" fontId="2" fillId="0" borderId="26" xfId="0" applyNumberFormat="1" applyFont="1" applyBorder="1" applyAlignment="1" applyProtection="1">
      <alignment horizontal="left" vertical="center"/>
      <protection locked="0"/>
    </xf>
    <xf numFmtId="41" fontId="2" fillId="0" borderId="6" xfId="0" applyNumberFormat="1" applyFont="1" applyBorder="1" applyAlignment="1" applyProtection="1">
      <alignment horizontal="left" vertical="center"/>
      <protection locked="0"/>
    </xf>
    <xf numFmtId="41" fontId="2" fillId="0" borderId="11" xfId="0" applyNumberFormat="1" applyFont="1" applyBorder="1" applyAlignment="1" applyProtection="1">
      <alignment horizontal="left" vertical="center"/>
      <protection locked="0"/>
    </xf>
    <xf numFmtId="41" fontId="2" fillId="0" borderId="2" xfId="0" applyNumberFormat="1" applyFont="1" applyBorder="1" applyAlignment="1" applyProtection="1">
      <alignment horizontal="left" vertical="center"/>
      <protection locked="0"/>
    </xf>
    <xf numFmtId="41" fontId="2" fillId="0" borderId="13" xfId="0" applyNumberFormat="1" applyFont="1" applyBorder="1" applyAlignment="1" applyProtection="1">
      <alignment horizontal="left" vertical="center"/>
      <protection locked="0"/>
    </xf>
    <xf numFmtId="41" fontId="2" fillId="0" borderId="14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36" xfId="0" applyBorder="1"/>
    <xf numFmtId="0" fontId="0" fillId="0" borderId="37" xfId="0" applyBorder="1"/>
    <xf numFmtId="9" fontId="0" fillId="0" borderId="0" xfId="2" applyFont="1"/>
    <xf numFmtId="1" fontId="0" fillId="0" borderId="2" xfId="0" applyNumberFormat="1" applyBorder="1" applyAlignment="1">
      <alignment horizontal="center" vertical="center"/>
    </xf>
    <xf numFmtId="0" fontId="0" fillId="0" borderId="40" xfId="0" applyBorder="1"/>
    <xf numFmtId="0" fontId="0" fillId="0" borderId="30" xfId="0" applyBorder="1"/>
    <xf numFmtId="0" fontId="0" fillId="0" borderId="41" xfId="0" applyBorder="1"/>
    <xf numFmtId="0" fontId="0" fillId="6" borderId="0" xfId="0" applyFill="1"/>
    <xf numFmtId="0" fontId="3" fillId="6" borderId="0" xfId="0" applyFont="1" applyFill="1" applyAlignment="1">
      <alignment horizontal="center"/>
    </xf>
    <xf numFmtId="0" fontId="9" fillId="6" borderId="0" xfId="3" applyFill="1" applyBorder="1" applyProtection="1"/>
    <xf numFmtId="0" fontId="1" fillId="6" borderId="0" xfId="0" applyFont="1" applyFill="1"/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0" xfId="0" applyAlignment="1">
      <alignment wrapText="1"/>
    </xf>
    <xf numFmtId="41" fontId="0" fillId="0" borderId="37" xfId="0" applyNumberFormat="1" applyBorder="1"/>
    <xf numFmtId="41" fontId="0" fillId="0" borderId="38" xfId="0" applyNumberFormat="1" applyBorder="1"/>
    <xf numFmtId="0" fontId="1" fillId="0" borderId="1" xfId="1" applyProtection="1"/>
    <xf numFmtId="10" fontId="0" fillId="0" borderId="6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center" vertical="center"/>
    </xf>
    <xf numFmtId="9" fontId="0" fillId="0" borderId="0" xfId="2" applyFont="1" applyProtection="1"/>
    <xf numFmtId="0" fontId="10" fillId="0" borderId="0" xfId="0" applyFont="1"/>
    <xf numFmtId="0" fontId="7" fillId="0" borderId="0" xfId="0" applyFont="1"/>
    <xf numFmtId="0" fontId="0" fillId="0" borderId="2" xfId="0" applyBorder="1" applyAlignment="1">
      <alignment horizontal="center"/>
    </xf>
    <xf numFmtId="10" fontId="0" fillId="0" borderId="2" xfId="2" applyNumberFormat="1" applyFont="1" applyBorder="1"/>
    <xf numFmtId="41" fontId="2" fillId="6" borderId="6" xfId="0" applyNumberFormat="1" applyFont="1" applyFill="1" applyBorder="1" applyAlignment="1" applyProtection="1">
      <alignment horizontal="left" vertical="center"/>
      <protection locked="0"/>
    </xf>
    <xf numFmtId="41" fontId="2" fillId="6" borderId="2" xfId="0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/>
    <xf numFmtId="1" fontId="0" fillId="0" borderId="2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22" xfId="0" applyFont="1" applyBorder="1"/>
    <xf numFmtId="0" fontId="1" fillId="0" borderId="51" xfId="1" applyBorder="1" applyProtection="1"/>
    <xf numFmtId="1" fontId="1" fillId="0" borderId="51" xfId="1" applyNumberFormat="1" applyBorder="1" applyProtection="1"/>
    <xf numFmtId="0" fontId="1" fillId="0" borderId="2" xfId="0" applyFont="1" applyBorder="1"/>
    <xf numFmtId="0" fontId="0" fillId="7" borderId="2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" fillId="0" borderId="41" xfId="0" applyFont="1" applyBorder="1"/>
    <xf numFmtId="1" fontId="0" fillId="6" borderId="2" xfId="0" applyNumberFormat="1" applyFill="1" applyBorder="1" applyAlignment="1">
      <alignment horizontal="center" vertical="center"/>
    </xf>
    <xf numFmtId="10" fontId="0" fillId="6" borderId="2" xfId="2" applyNumberFormat="1" applyFont="1" applyFill="1" applyBorder="1" applyAlignment="1" applyProtection="1">
      <alignment horizontal="center" vertical="center"/>
      <protection locked="0"/>
    </xf>
    <xf numFmtId="0" fontId="1" fillId="5" borderId="41" xfId="0" applyFont="1" applyFill="1" applyBorder="1" applyAlignment="1" applyProtection="1">
      <alignment horizontal="center"/>
      <protection locked="0"/>
    </xf>
    <xf numFmtId="0" fontId="1" fillId="5" borderId="42" xfId="0" applyFont="1" applyFill="1" applyBorder="1" applyAlignment="1" applyProtection="1">
      <alignment horizontal="center"/>
      <protection locked="0"/>
    </xf>
    <xf numFmtId="1" fontId="0" fillId="0" borderId="26" xfId="0" applyNumberForma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9" fontId="1" fillId="0" borderId="27" xfId="2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9" fontId="1" fillId="0" borderId="12" xfId="2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1" fillId="0" borderId="46" xfId="0" applyFont="1" applyBorder="1"/>
    <xf numFmtId="1" fontId="0" fillId="0" borderId="25" xfId="0" applyNumberFormat="1" applyBorder="1" applyAlignment="1">
      <alignment horizontal="center" vertical="center"/>
    </xf>
    <xf numFmtId="9" fontId="1" fillId="0" borderId="28" xfId="2" applyFont="1" applyBorder="1" applyAlignment="1">
      <alignment horizontal="center" vertical="center"/>
    </xf>
    <xf numFmtId="9" fontId="1" fillId="0" borderId="16" xfId="2" applyFont="1" applyBorder="1" applyAlignment="1">
      <alignment horizontal="center" vertical="center"/>
    </xf>
    <xf numFmtId="41" fontId="2" fillId="0" borderId="9" xfId="0" applyNumberFormat="1" applyFont="1" applyBorder="1" applyAlignment="1" applyProtection="1">
      <alignment horizontal="left" vertical="center"/>
      <protection locked="0"/>
    </xf>
    <xf numFmtId="41" fontId="2" fillId="6" borderId="14" xfId="0" applyNumberFormat="1" applyFont="1" applyFill="1" applyBorder="1" applyAlignment="1" applyProtection="1">
      <alignment horizontal="left" vertical="center"/>
      <protection locked="0"/>
    </xf>
    <xf numFmtId="41" fontId="2" fillId="7" borderId="2" xfId="0" applyNumberFormat="1" applyFont="1" applyFill="1" applyBorder="1" applyAlignment="1" applyProtection="1">
      <alignment horizontal="left" vertical="center"/>
      <protection locked="0"/>
    </xf>
    <xf numFmtId="0" fontId="9" fillId="0" borderId="0" xfId="3"/>
    <xf numFmtId="41" fontId="2" fillId="0" borderId="8" xfId="0" applyNumberFormat="1" applyFont="1" applyBorder="1" applyAlignment="1" applyProtection="1">
      <alignment horizontal="left" vertical="center"/>
      <protection locked="0"/>
    </xf>
    <xf numFmtId="41" fontId="2" fillId="7" borderId="14" xfId="0" applyNumberFormat="1" applyFont="1" applyFill="1" applyBorder="1" applyAlignment="1" applyProtection="1">
      <alignment horizontal="left" vertical="center"/>
      <protection locked="0"/>
    </xf>
    <xf numFmtId="9" fontId="0" fillId="9" borderId="2" xfId="2" applyFont="1" applyFill="1" applyBorder="1" applyAlignment="1">
      <alignment horizontal="center"/>
    </xf>
    <xf numFmtId="0" fontId="0" fillId="9" borderId="2" xfId="2" applyNumberFormat="1" applyFont="1" applyFill="1" applyBorder="1" applyAlignment="1">
      <alignment horizontal="center"/>
    </xf>
    <xf numFmtId="1" fontId="0" fillId="0" borderId="2" xfId="2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0" fontId="0" fillId="0" borderId="2" xfId="2" applyNumberFormat="1" applyFont="1" applyBorder="1" applyAlignment="1">
      <alignment horizontal="center"/>
    </xf>
    <xf numFmtId="1" fontId="0" fillId="6" borderId="7" xfId="0" applyNumberFormat="1" applyFill="1" applyBorder="1" applyAlignment="1">
      <alignment horizontal="center" vertical="center"/>
    </xf>
    <xf numFmtId="10" fontId="0" fillId="0" borderId="6" xfId="2" applyNumberFormat="1" applyFont="1" applyBorder="1" applyAlignment="1" applyProtection="1">
      <alignment horizontal="center" vertical="center"/>
    </xf>
    <xf numFmtId="10" fontId="0" fillId="10" borderId="41" xfId="2" applyNumberFormat="1" applyFont="1" applyFill="1" applyBorder="1" applyAlignment="1">
      <alignment horizontal="center"/>
    </xf>
    <xf numFmtId="0" fontId="0" fillId="11" borderId="2" xfId="0" applyFill="1" applyBorder="1" applyAlignment="1" applyProtection="1">
      <alignment horizontal="center"/>
      <protection locked="0"/>
    </xf>
    <xf numFmtId="9" fontId="0" fillId="11" borderId="2" xfId="2" applyFont="1" applyFill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</xf>
    <xf numFmtId="0" fontId="1" fillId="0" borderId="0" xfId="1" applyBorder="1" applyProtection="1"/>
    <xf numFmtId="1" fontId="0" fillId="0" borderId="6" xfId="0" applyNumberFormat="1" applyBorder="1" applyAlignment="1">
      <alignment horizontal="center"/>
    </xf>
    <xf numFmtId="9" fontId="0" fillId="9" borderId="6" xfId="2" applyFont="1" applyFill="1" applyBorder="1" applyAlignment="1" applyProtection="1">
      <alignment horizontal="center"/>
    </xf>
    <xf numFmtId="1" fontId="1" fillId="0" borderId="1" xfId="1" applyNumberFormat="1"/>
    <xf numFmtId="9" fontId="1" fillId="0" borderId="1" xfId="1" applyNumberFormat="1"/>
    <xf numFmtId="0" fontId="0" fillId="0" borderId="6" xfId="0" applyBorder="1" applyAlignment="1">
      <alignment horizontal="center"/>
    </xf>
    <xf numFmtId="0" fontId="17" fillId="0" borderId="0" xfId="3" applyFont="1" applyBorder="1" applyAlignment="1">
      <alignment vertical="center"/>
    </xf>
    <xf numFmtId="1" fontId="0" fillId="0" borderId="7" xfId="0" applyNumberFormat="1" applyBorder="1" applyAlignment="1">
      <alignment horizontal="center"/>
    </xf>
    <xf numFmtId="9" fontId="0" fillId="9" borderId="7" xfId="2" applyFont="1" applyFill="1" applyBorder="1" applyAlignment="1">
      <alignment horizontal="center"/>
    </xf>
    <xf numFmtId="9" fontId="0" fillId="0" borderId="6" xfId="2" applyFont="1" applyBorder="1" applyAlignment="1">
      <alignment horizontal="center"/>
    </xf>
    <xf numFmtId="9" fontId="0" fillId="9" borderId="2" xfId="2" applyFont="1" applyFill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2" fillId="0" borderId="48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9" fontId="15" fillId="0" borderId="30" xfId="2" applyFont="1" applyBorder="1" applyAlignment="1">
      <alignment horizontal="center"/>
    </xf>
    <xf numFmtId="10" fontId="1" fillId="0" borderId="51" xfId="1" applyNumberFormat="1" applyBorder="1"/>
    <xf numFmtId="0" fontId="1" fillId="0" borderId="61" xfId="0" applyFont="1" applyBorder="1"/>
    <xf numFmtId="1" fontId="0" fillId="10" borderId="41" xfId="0" applyNumberFormat="1" applyFill="1" applyBorder="1" applyAlignment="1">
      <alignment horizontal="center"/>
    </xf>
    <xf numFmtId="10" fontId="8" fillId="10" borderId="41" xfId="2" applyNumberFormat="1" applyFont="1" applyFill="1" applyBorder="1" applyAlignment="1">
      <alignment horizontal="center"/>
    </xf>
    <xf numFmtId="1" fontId="0" fillId="12" borderId="7" xfId="0" applyNumberFormat="1" applyFill="1" applyBorder="1" applyAlignment="1" applyProtection="1">
      <alignment horizontal="center" vertical="center"/>
      <protection locked="0"/>
    </xf>
    <xf numFmtId="0" fontId="20" fillId="0" borderId="0" xfId="0" applyFont="1"/>
    <xf numFmtId="37" fontId="0" fillId="7" borderId="6" xfId="0" applyNumberFormat="1" applyFill="1" applyBorder="1" applyAlignment="1" applyProtection="1">
      <alignment horizontal="center" vertical="center"/>
      <protection locked="0"/>
    </xf>
    <xf numFmtId="37" fontId="0" fillId="0" borderId="6" xfId="0" applyNumberFormat="1" applyBorder="1" applyAlignment="1">
      <alignment horizontal="center" vertical="center"/>
    </xf>
    <xf numFmtId="37" fontId="0" fillId="7" borderId="27" xfId="0" applyNumberFormat="1" applyFill="1" applyBorder="1" applyAlignment="1" applyProtection="1">
      <alignment horizontal="center" vertical="center"/>
      <protection locked="0"/>
    </xf>
    <xf numFmtId="37" fontId="0" fillId="7" borderId="2" xfId="0" applyNumberFormat="1" applyFill="1" applyBorder="1" applyAlignment="1" applyProtection="1">
      <alignment horizontal="center" vertical="center"/>
      <protection locked="0"/>
    </xf>
    <xf numFmtId="37" fontId="0" fillId="0" borderId="2" xfId="0" applyNumberFormat="1" applyBorder="1" applyAlignment="1">
      <alignment horizontal="center" vertical="center"/>
    </xf>
    <xf numFmtId="37" fontId="0" fillId="7" borderId="12" xfId="0" applyNumberForma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7" fillId="0" borderId="0" xfId="0" applyFont="1" applyAlignment="1">
      <alignment horizontal="left"/>
    </xf>
    <xf numFmtId="0" fontId="18" fillId="11" borderId="41" xfId="0" applyFont="1" applyFill="1" applyBorder="1" applyAlignment="1" applyProtection="1">
      <alignment horizontal="center"/>
      <protection locked="0"/>
    </xf>
    <xf numFmtId="41" fontId="2" fillId="0" borderId="24" xfId="0" applyNumberFormat="1" applyFont="1" applyBorder="1" applyAlignment="1" applyProtection="1">
      <alignment horizontal="left" vertical="center"/>
      <protection locked="0"/>
    </xf>
    <xf numFmtId="41" fontId="2" fillId="0" borderId="7" xfId="0" applyNumberFormat="1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 wrapText="1"/>
      <protection locked="0"/>
    </xf>
    <xf numFmtId="41" fontId="2" fillId="6" borderId="7" xfId="0" applyNumberFormat="1" applyFont="1" applyFill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41" fontId="24" fillId="6" borderId="2" xfId="0" applyNumberFormat="1" applyFont="1" applyFill="1" applyBorder="1" applyAlignment="1" applyProtection="1">
      <alignment horizontal="left" vertical="center"/>
      <protection locked="0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41" fontId="24" fillId="6" borderId="7" xfId="0" applyNumberFormat="1" applyFont="1" applyFill="1" applyBorder="1" applyAlignment="1" applyProtection="1">
      <alignment horizontal="left" vertical="center"/>
      <protection locked="0"/>
    </xf>
    <xf numFmtId="41" fontId="2" fillId="0" borderId="52" xfId="0" applyNumberFormat="1" applyFont="1" applyBorder="1" applyAlignment="1" applyProtection="1">
      <alignment horizontal="left" vertical="center"/>
      <protection locked="0"/>
    </xf>
    <xf numFmtId="41" fontId="2" fillId="0" borderId="23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41" fontId="0" fillId="0" borderId="43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168" fontId="0" fillId="0" borderId="2" xfId="0" applyNumberFormat="1" applyBorder="1"/>
    <xf numFmtId="0" fontId="1" fillId="0" borderId="6" xfId="0" applyFont="1" applyBorder="1"/>
    <xf numFmtId="168" fontId="0" fillId="0" borderId="6" xfId="0" applyNumberFormat="1" applyBorder="1"/>
    <xf numFmtId="0" fontId="1" fillId="0" borderId="10" xfId="0" applyFont="1" applyBorder="1"/>
    <xf numFmtId="1" fontId="1" fillId="0" borderId="1" xfId="1" applyNumberFormat="1" applyAlignment="1">
      <alignment horizontal="center"/>
    </xf>
    <xf numFmtId="168" fontId="1" fillId="0" borderId="1" xfId="1" applyNumberFormat="1"/>
    <xf numFmtId="10" fontId="0" fillId="6" borderId="2" xfId="2" applyNumberFormat="1" applyFont="1" applyFill="1" applyBorder="1" applyAlignment="1" applyProtection="1">
      <alignment horizontal="center" vertical="center"/>
    </xf>
    <xf numFmtId="0" fontId="9" fillId="0" borderId="0" xfId="3" applyAlignment="1">
      <alignment vertical="center"/>
    </xf>
    <xf numFmtId="9" fontId="1" fillId="2" borderId="2" xfId="2" applyFont="1" applyFill="1" applyBorder="1" applyAlignment="1" applyProtection="1">
      <alignment horizontal="center"/>
      <protection locked="0"/>
    </xf>
    <xf numFmtId="9" fontId="1" fillId="2" borderId="16" xfId="2" applyFont="1" applyFill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" fillId="0" borderId="1" xfId="1" applyAlignment="1">
      <alignment horizontal="center"/>
    </xf>
    <xf numFmtId="0" fontId="0" fillId="0" borderId="2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9" fillId="0" borderId="56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18" fillId="0" borderId="29" xfId="0" applyFont="1" applyBorder="1" applyAlignment="1">
      <alignment horizontal="left"/>
    </xf>
    <xf numFmtId="0" fontId="18" fillId="0" borderId="5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10" borderId="29" xfId="0" applyFont="1" applyFill="1" applyBorder="1" applyAlignment="1">
      <alignment horizontal="left"/>
    </xf>
    <xf numFmtId="0" fontId="1" fillId="10" borderId="55" xfId="0" applyFont="1" applyFill="1" applyBorder="1" applyAlignment="1">
      <alignment horizontal="left"/>
    </xf>
    <xf numFmtId="0" fontId="0" fillId="10" borderId="56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6" fontId="1" fillId="0" borderId="56" xfId="0" applyNumberFormat="1" applyFont="1" applyBorder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58" xfId="0" applyFont="1" applyBorder="1" applyAlignment="1">
      <alignment horizontal="center" wrapText="1"/>
    </xf>
    <xf numFmtId="0" fontId="1" fillId="0" borderId="69" xfId="0" applyFont="1" applyBorder="1" applyAlignment="1">
      <alignment horizontal="center" wrapText="1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5" borderId="4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1" xfId="1" applyBorder="1" applyAlignment="1" applyProtection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10" borderId="40" xfId="0" applyFont="1" applyFill="1" applyBorder="1" applyAlignment="1">
      <alignment horizontal="left"/>
    </xf>
    <xf numFmtId="0" fontId="1" fillId="10" borderId="41" xfId="0" applyFont="1" applyFill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10" borderId="41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3" fillId="0" borderId="14" xfId="0" applyNumberFormat="1" applyFont="1" applyBorder="1" applyAlignment="1" applyProtection="1">
      <alignment horizontal="left" vertical="center"/>
      <protection locked="0"/>
    </xf>
    <xf numFmtId="164" fontId="3" fillId="0" borderId="16" xfId="0" applyNumberFormat="1" applyFont="1" applyBorder="1" applyAlignment="1" applyProtection="1">
      <alignment horizontal="left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35" xfId="0" applyFont="1" applyBorder="1" applyProtection="1"/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right" vertical="center"/>
    </xf>
    <xf numFmtId="0" fontId="9" fillId="0" borderId="0" xfId="3" applyProtection="1"/>
    <xf numFmtId="0" fontId="23" fillId="0" borderId="33" xfId="3" applyFont="1" applyBorder="1" applyAlignment="1" applyProtection="1">
      <alignment horizont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vertical="center"/>
    </xf>
    <xf numFmtId="1" fontId="3" fillId="10" borderId="6" xfId="0" applyNumberFormat="1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" fontId="3" fillId="0" borderId="2" xfId="0" applyNumberFormat="1" applyFont="1" applyBorder="1" applyAlignment="1" applyProtection="1">
      <alignment horizontal="center" vertical="center"/>
    </xf>
    <xf numFmtId="9" fontId="2" fillId="0" borderId="2" xfId="2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13" fillId="7" borderId="2" xfId="0" applyFont="1" applyFill="1" applyBorder="1" applyAlignment="1" applyProtection="1">
      <alignment vertical="center"/>
    </xf>
    <xf numFmtId="1" fontId="3" fillId="6" borderId="6" xfId="0" applyNumberFormat="1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left" vertical="center"/>
    </xf>
    <xf numFmtId="1" fontId="2" fillId="0" borderId="2" xfId="0" applyNumberFormat="1" applyFont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4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2" fillId="7" borderId="2" xfId="0" applyFont="1" applyFill="1" applyBorder="1" applyAlignment="1" applyProtection="1">
      <alignment horizontal="center" vertical="center"/>
    </xf>
    <xf numFmtId="0" fontId="3" fillId="10" borderId="2" xfId="0" applyFont="1" applyFill="1" applyBorder="1" applyAlignment="1" applyProtection="1">
      <alignment vertical="center"/>
    </xf>
    <xf numFmtId="1" fontId="3" fillId="10" borderId="2" xfId="0" applyNumberFormat="1" applyFont="1" applyFill="1" applyBorder="1" applyAlignment="1" applyProtection="1">
      <alignment horizontal="center" vertical="center"/>
    </xf>
    <xf numFmtId="0" fontId="4" fillId="10" borderId="2" xfId="0" applyFont="1" applyFill="1" applyBorder="1" applyAlignment="1" applyProtection="1">
      <alignment horizontal="center" vertical="center"/>
    </xf>
    <xf numFmtId="0" fontId="3" fillId="11" borderId="2" xfId="0" applyFont="1" applyFill="1" applyBorder="1" applyAlignment="1" applyProtection="1">
      <alignment vertical="center"/>
    </xf>
    <xf numFmtId="1" fontId="3" fillId="6" borderId="2" xfId="0" applyNumberFormat="1" applyFont="1" applyFill="1" applyBorder="1" applyAlignment="1" applyProtection="1">
      <alignment horizontal="center" vertical="center"/>
    </xf>
    <xf numFmtId="0" fontId="3" fillId="11" borderId="2" xfId="0" applyFont="1" applyFill="1" applyBorder="1" applyProtection="1"/>
    <xf numFmtId="0" fontId="3" fillId="6" borderId="2" xfId="0" applyFont="1" applyFill="1" applyBorder="1" applyAlignment="1" applyProtection="1">
      <alignment horizontal="center" vertical="center"/>
    </xf>
    <xf numFmtId="0" fontId="1" fillId="7" borderId="51" xfId="1" applyFill="1" applyBorder="1" applyAlignment="1" applyProtection="1">
      <alignment vertical="center"/>
    </xf>
    <xf numFmtId="1" fontId="1" fillId="7" borderId="51" xfId="1" applyNumberForma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left" vertical="center"/>
    </xf>
    <xf numFmtId="0" fontId="3" fillId="8" borderId="21" xfId="0" applyFont="1" applyFill="1" applyBorder="1" applyAlignment="1" applyProtection="1">
      <alignment horizontal="left" vertical="center"/>
    </xf>
    <xf numFmtId="0" fontId="5" fillId="8" borderId="8" xfId="0" applyFont="1" applyFill="1" applyBorder="1" applyAlignment="1" applyProtection="1">
      <alignment horizontal="center"/>
    </xf>
    <xf numFmtId="0" fontId="5" fillId="8" borderId="9" xfId="0" applyFont="1" applyFill="1" applyBorder="1" applyAlignment="1" applyProtection="1">
      <alignment horizontal="center"/>
    </xf>
    <xf numFmtId="0" fontId="5" fillId="8" borderId="21" xfId="0" applyFont="1" applyFill="1" applyBorder="1" applyAlignment="1" applyProtection="1">
      <alignment horizontal="center"/>
    </xf>
    <xf numFmtId="0" fontId="5" fillId="8" borderId="10" xfId="0" applyFont="1" applyFill="1" applyBorder="1" applyAlignment="1" applyProtection="1">
      <alignment horizontal="center"/>
    </xf>
    <xf numFmtId="0" fontId="5" fillId="8" borderId="18" xfId="0" applyFont="1" applyFill="1" applyBorder="1" applyAlignment="1" applyProtection="1">
      <alignment vertical="center"/>
    </xf>
    <xf numFmtId="0" fontId="5" fillId="8" borderId="54" xfId="0" applyFont="1" applyFill="1" applyBorder="1" applyAlignment="1" applyProtection="1">
      <alignment horizontal="center" vertical="center"/>
    </xf>
    <xf numFmtId="0" fontId="5" fillId="8" borderId="44" xfId="0" applyFont="1" applyFill="1" applyBorder="1" applyAlignment="1" applyProtection="1">
      <alignment horizontal="center" vertical="center"/>
    </xf>
    <xf numFmtId="0" fontId="5" fillId="8" borderId="58" xfId="0" applyFont="1" applyFill="1" applyBorder="1" applyAlignment="1" applyProtection="1">
      <alignment horizontal="center" vertical="center"/>
    </xf>
    <xf numFmtId="0" fontId="3" fillId="8" borderId="47" xfId="0" applyFont="1" applyFill="1" applyBorder="1" applyAlignment="1" applyProtection="1">
      <alignment horizontal="center" vertical="center" wrapText="1"/>
    </xf>
    <xf numFmtId="0" fontId="3" fillId="8" borderId="34" xfId="0" applyFont="1" applyFill="1" applyBorder="1" applyAlignment="1" applyProtection="1">
      <alignment horizontal="center" vertical="center"/>
    </xf>
    <xf numFmtId="0" fontId="3" fillId="8" borderId="11" xfId="0" applyFont="1" applyFill="1" applyBorder="1" applyAlignment="1" applyProtection="1">
      <alignment horizontal="center" vertical="center"/>
    </xf>
    <xf numFmtId="0" fontId="3" fillId="8" borderId="5" xfId="0" applyFont="1" applyFill="1" applyBorder="1" applyAlignment="1" applyProtection="1">
      <alignment horizontal="left" vertical="center"/>
    </xf>
    <xf numFmtId="0" fontId="3" fillId="8" borderId="3" xfId="0" applyFont="1" applyFill="1" applyBorder="1" applyAlignment="1" applyProtection="1">
      <alignment horizontal="left" vertical="center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11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center" vertical="center" wrapText="1"/>
    </xf>
    <xf numFmtId="0" fontId="25" fillId="8" borderId="2" xfId="0" applyFont="1" applyFill="1" applyBorder="1" applyAlignment="1" applyProtection="1">
      <alignment horizontal="left" vertical="center" wrapText="1"/>
    </xf>
    <xf numFmtId="0" fontId="12" fillId="8" borderId="2" xfId="0" applyFont="1" applyFill="1" applyBorder="1" applyAlignment="1" applyProtection="1">
      <alignment horizontal="left" vertical="center" wrapText="1"/>
    </xf>
    <xf numFmtId="0" fontId="3" fillId="8" borderId="12" xfId="0" applyFont="1" applyFill="1" applyBorder="1" applyAlignment="1" applyProtection="1">
      <alignment horizontal="left" vertical="center" wrapText="1"/>
    </xf>
    <xf numFmtId="0" fontId="3" fillId="8" borderId="5" xfId="0" applyFont="1" applyFill="1" applyBorder="1" applyAlignment="1" applyProtection="1">
      <alignment horizontal="left" vertical="center" wrapText="1"/>
    </xf>
    <xf numFmtId="167" fontId="3" fillId="6" borderId="11" xfId="0" applyNumberFormat="1" applyFont="1" applyFill="1" applyBorder="1" applyAlignment="1" applyProtection="1">
      <alignment horizontal="left" vertical="center" wrapText="1"/>
    </xf>
    <xf numFmtId="0" fontId="3" fillId="8" borderId="12" xfId="0" applyFont="1" applyFill="1" applyBorder="1" applyAlignment="1" applyProtection="1">
      <alignment horizontal="center" vertical="center" wrapText="1"/>
    </xf>
    <xf numFmtId="0" fontId="3" fillId="8" borderId="5" xfId="0" applyFont="1" applyFill="1" applyBorder="1" applyAlignment="1" applyProtection="1">
      <alignment horizontal="center" vertical="center"/>
    </xf>
    <xf numFmtId="0" fontId="3" fillId="8" borderId="3" xfId="0" applyFont="1" applyFill="1" applyBorder="1" applyAlignment="1" applyProtection="1">
      <alignment horizontal="center" vertical="center"/>
    </xf>
    <xf numFmtId="0" fontId="3" fillId="8" borderId="48" xfId="0" applyFont="1" applyFill="1" applyBorder="1" applyAlignment="1" applyProtection="1">
      <alignment horizontal="center" vertical="center" wrapText="1"/>
    </xf>
    <xf numFmtId="0" fontId="3" fillId="8" borderId="17" xfId="0" applyFont="1" applyFill="1" applyBorder="1" applyAlignment="1" applyProtection="1">
      <alignment horizontal="center" vertical="center"/>
    </xf>
    <xf numFmtId="0" fontId="3" fillId="8" borderId="24" xfId="0" applyFont="1" applyFill="1" applyBorder="1" applyAlignment="1" applyProtection="1">
      <alignment horizontal="center" vertical="center"/>
    </xf>
    <xf numFmtId="0" fontId="3" fillId="8" borderId="39" xfId="0" applyFont="1" applyFill="1" applyBorder="1" applyAlignment="1" applyProtection="1">
      <alignment horizontal="left" vertical="center"/>
    </xf>
    <xf numFmtId="0" fontId="3" fillId="8" borderId="52" xfId="0" applyFont="1" applyFill="1" applyBorder="1" applyAlignment="1" applyProtection="1">
      <alignment horizontal="left" vertical="center"/>
    </xf>
    <xf numFmtId="0" fontId="3" fillId="8" borderId="7" xfId="0" applyFont="1" applyFill="1" applyBorder="1" applyAlignment="1" applyProtection="1">
      <alignment horizontal="left" vertical="center" wrapText="1"/>
    </xf>
    <xf numFmtId="0" fontId="3" fillId="8" borderId="52" xfId="0" applyFont="1" applyFill="1" applyBorder="1" applyAlignment="1" applyProtection="1">
      <alignment horizontal="left" vertical="center" wrapText="1"/>
    </xf>
    <xf numFmtId="0" fontId="3" fillId="8" borderId="24" xfId="0" applyFont="1" applyFill="1" applyBorder="1" applyAlignment="1" applyProtection="1">
      <alignment horizontal="left" vertical="center" wrapText="1"/>
    </xf>
    <xf numFmtId="0" fontId="3" fillId="8" borderId="7" xfId="0" applyFont="1" applyFill="1" applyBorder="1" applyAlignment="1" applyProtection="1">
      <alignment horizontal="center" vertical="center" wrapText="1"/>
    </xf>
    <xf numFmtId="0" fontId="25" fillId="8" borderId="7" xfId="0" applyFont="1" applyFill="1" applyBorder="1" applyAlignment="1" applyProtection="1">
      <alignment horizontal="left" vertical="center" wrapText="1"/>
    </xf>
    <xf numFmtId="0" fontId="12" fillId="8" borderId="7" xfId="0" applyFont="1" applyFill="1" applyBorder="1" applyAlignment="1" applyProtection="1">
      <alignment horizontal="left" vertical="center" wrapText="1"/>
    </xf>
    <xf numFmtId="0" fontId="3" fillId="8" borderId="59" xfId="0" applyFont="1" applyFill="1" applyBorder="1" applyAlignment="1" applyProtection="1">
      <alignment horizontal="left" vertical="center" wrapText="1"/>
    </xf>
    <xf numFmtId="0" fontId="3" fillId="8" borderId="39" xfId="0" applyFont="1" applyFill="1" applyBorder="1" applyAlignment="1" applyProtection="1">
      <alignment horizontal="left" vertical="center" wrapText="1"/>
    </xf>
    <xf numFmtId="167" fontId="3" fillId="6" borderId="24" xfId="0" applyNumberFormat="1" applyFont="1" applyFill="1" applyBorder="1" applyAlignment="1" applyProtection="1">
      <alignment horizontal="left" vertical="center" wrapText="1"/>
    </xf>
    <xf numFmtId="0" fontId="3" fillId="8" borderId="59" xfId="0" applyFont="1" applyFill="1" applyBorder="1" applyAlignment="1" applyProtection="1">
      <alignment horizontal="center" vertical="center" wrapText="1"/>
    </xf>
    <xf numFmtId="0" fontId="5" fillId="8" borderId="39" xfId="0" applyFont="1" applyFill="1" applyBorder="1" applyAlignment="1" applyProtection="1">
      <alignment horizontal="center" vertical="center" wrapText="1"/>
    </xf>
    <xf numFmtId="0" fontId="5" fillId="8" borderId="52" xfId="0" applyFont="1" applyFill="1" applyBorder="1" applyAlignment="1" applyProtection="1">
      <alignment horizontal="center" vertical="center" wrapText="1"/>
    </xf>
    <xf numFmtId="0" fontId="3" fillId="8" borderId="64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left" vertical="center"/>
    </xf>
    <xf numFmtId="0" fontId="5" fillId="2" borderId="30" xfId="0" applyFont="1" applyFill="1" applyBorder="1" applyAlignment="1" applyProtection="1">
      <alignment horizontal="left" vertical="center"/>
    </xf>
    <xf numFmtId="0" fontId="5" fillId="2" borderId="31" xfId="0" applyFont="1" applyFill="1" applyBorder="1" applyAlignment="1" applyProtection="1">
      <alignment horizontal="left" vertical="center"/>
    </xf>
    <xf numFmtId="0" fontId="2" fillId="8" borderId="6" xfId="0" applyFont="1" applyFill="1" applyBorder="1" applyAlignment="1" applyProtection="1">
      <alignment horizontal="center" vertical="center"/>
    </xf>
    <xf numFmtId="0" fontId="2" fillId="8" borderId="20" xfId="0" applyFont="1" applyFill="1" applyBorder="1" applyAlignment="1" applyProtection="1">
      <alignment horizontal="left" vertical="center"/>
    </xf>
    <xf numFmtId="0" fontId="2" fillId="8" borderId="23" xfId="0" applyFont="1" applyFill="1" applyBorder="1" applyAlignment="1" applyProtection="1">
      <alignment horizontal="left" vertical="center"/>
    </xf>
    <xf numFmtId="41" fontId="2" fillId="8" borderId="26" xfId="0" applyNumberFormat="1" applyFont="1" applyFill="1" applyBorder="1" applyAlignment="1" applyProtection="1">
      <alignment horizontal="left" vertical="center"/>
    </xf>
    <xf numFmtId="41" fontId="2" fillId="8" borderId="6" xfId="0" applyNumberFormat="1" applyFont="1" applyFill="1" applyBorder="1" applyAlignment="1" applyProtection="1">
      <alignment horizontal="left" vertical="center"/>
    </xf>
    <xf numFmtId="41" fontId="2" fillId="8" borderId="23" xfId="0" applyNumberFormat="1" applyFont="1" applyFill="1" applyBorder="1" applyAlignment="1" applyProtection="1">
      <alignment horizontal="left" vertical="center"/>
    </xf>
    <xf numFmtId="41" fontId="2" fillId="0" borderId="6" xfId="0" applyNumberFormat="1" applyFont="1" applyBorder="1" applyAlignment="1" applyProtection="1">
      <alignment horizontal="left" vertical="center"/>
    </xf>
    <xf numFmtId="41" fontId="24" fillId="10" borderId="6" xfId="0" applyNumberFormat="1" applyFont="1" applyFill="1" applyBorder="1" applyAlignment="1" applyProtection="1">
      <alignment horizontal="left" vertical="center"/>
    </xf>
    <xf numFmtId="41" fontId="2" fillId="6" borderId="6" xfId="0" applyNumberFormat="1" applyFont="1" applyFill="1" applyBorder="1" applyAlignment="1" applyProtection="1">
      <alignment horizontal="left" vertical="center"/>
    </xf>
    <xf numFmtId="41" fontId="3" fillId="8" borderId="8" xfId="0" applyNumberFormat="1" applyFont="1" applyFill="1" applyBorder="1" applyAlignment="1" applyProtection="1">
      <alignment horizontal="left" vertical="center"/>
    </xf>
    <xf numFmtId="41" fontId="2" fillId="8" borderId="10" xfId="0" applyNumberFormat="1" applyFont="1" applyFill="1" applyBorder="1" applyAlignment="1" applyProtection="1">
      <alignment horizontal="left" vertical="center"/>
    </xf>
    <xf numFmtId="41" fontId="2" fillId="8" borderId="8" xfId="0" applyNumberFormat="1" applyFont="1" applyFill="1" applyBorder="1" applyAlignment="1" applyProtection="1">
      <alignment horizontal="center" vertical="center"/>
    </xf>
    <xf numFmtId="41" fontId="3" fillId="8" borderId="50" xfId="0" applyNumberFormat="1" applyFont="1" applyFill="1" applyBorder="1" applyAlignment="1" applyProtection="1">
      <alignment horizontal="left" vertical="center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5" xfId="0" applyFont="1" applyFill="1" applyBorder="1" applyAlignment="1" applyProtection="1">
      <alignment horizontal="left" vertical="center"/>
    </xf>
    <xf numFmtId="0" fontId="2" fillId="8" borderId="3" xfId="0" applyFont="1" applyFill="1" applyBorder="1" applyAlignment="1" applyProtection="1">
      <alignment horizontal="left" vertical="center"/>
    </xf>
    <xf numFmtId="41" fontId="2" fillId="8" borderId="11" xfId="0" applyNumberFormat="1" applyFont="1" applyFill="1" applyBorder="1" applyAlignment="1" applyProtection="1">
      <alignment horizontal="left" vertical="center"/>
    </xf>
    <xf numFmtId="41" fontId="2" fillId="8" borderId="2" xfId="0" applyNumberFormat="1" applyFont="1" applyFill="1" applyBorder="1" applyAlignment="1" applyProtection="1">
      <alignment horizontal="left" vertical="center"/>
    </xf>
    <xf numFmtId="41" fontId="2" fillId="8" borderId="3" xfId="0" applyNumberFormat="1" applyFont="1" applyFill="1" applyBorder="1" applyAlignment="1" applyProtection="1">
      <alignment horizontal="left" vertical="center"/>
    </xf>
    <xf numFmtId="41" fontId="2" fillId="0" borderId="3" xfId="0" applyNumberFormat="1" applyFont="1" applyBorder="1" applyAlignment="1" applyProtection="1">
      <alignment horizontal="left" vertical="center"/>
    </xf>
    <xf numFmtId="41" fontId="3" fillId="8" borderId="26" xfId="0" applyNumberFormat="1" applyFont="1" applyFill="1" applyBorder="1" applyAlignment="1" applyProtection="1">
      <alignment horizontal="left" vertical="center"/>
    </xf>
    <xf numFmtId="41" fontId="2" fillId="8" borderId="27" xfId="0" applyNumberFormat="1" applyFont="1" applyFill="1" applyBorder="1" applyAlignment="1" applyProtection="1">
      <alignment horizontal="left" vertical="center"/>
    </xf>
    <xf numFmtId="41" fontId="2" fillId="8" borderId="11" xfId="0" applyNumberFormat="1" applyFont="1" applyFill="1" applyBorder="1" applyAlignment="1" applyProtection="1">
      <alignment horizontal="center" vertical="center"/>
    </xf>
    <xf numFmtId="0" fontId="2" fillId="8" borderId="7" xfId="0" applyFont="1" applyFill="1" applyBorder="1" applyAlignment="1" applyProtection="1">
      <alignment horizontal="center" vertical="center"/>
    </xf>
    <xf numFmtId="0" fontId="2" fillId="8" borderId="39" xfId="0" applyFont="1" applyFill="1" applyBorder="1" applyAlignment="1" applyProtection="1">
      <alignment horizontal="left" vertical="center"/>
    </xf>
    <xf numFmtId="0" fontId="2" fillId="8" borderId="52" xfId="0" applyFont="1" applyFill="1" applyBorder="1" applyAlignment="1" applyProtection="1">
      <alignment horizontal="left" vertical="center"/>
    </xf>
    <xf numFmtId="41" fontId="2" fillId="8" borderId="24" xfId="0" applyNumberFormat="1" applyFont="1" applyFill="1" applyBorder="1" applyAlignment="1" applyProtection="1">
      <alignment horizontal="left" vertical="center"/>
    </xf>
    <xf numFmtId="41" fontId="2" fillId="8" borderId="7" xfId="0" applyNumberFormat="1" applyFont="1" applyFill="1" applyBorder="1" applyAlignment="1" applyProtection="1">
      <alignment horizontal="left" vertical="center"/>
    </xf>
    <xf numFmtId="41" fontId="2" fillId="8" borderId="52" xfId="0" applyNumberFormat="1" applyFont="1" applyFill="1" applyBorder="1" applyAlignment="1" applyProtection="1">
      <alignment horizontal="left" vertical="center"/>
    </xf>
    <xf numFmtId="41" fontId="2" fillId="6" borderId="2" xfId="0" applyNumberFormat="1" applyFont="1" applyFill="1" applyBorder="1" applyAlignment="1" applyProtection="1">
      <alignment horizontal="left" vertical="center"/>
    </xf>
    <xf numFmtId="41" fontId="2" fillId="0" borderId="52" xfId="0" applyNumberFormat="1" applyFont="1" applyBorder="1" applyAlignment="1" applyProtection="1">
      <alignment horizontal="left" vertical="center"/>
    </xf>
    <xf numFmtId="41" fontId="3" fillId="8" borderId="11" xfId="0" applyNumberFormat="1" applyFont="1" applyFill="1" applyBorder="1" applyAlignment="1" applyProtection="1">
      <alignment horizontal="left" vertical="center"/>
    </xf>
    <xf numFmtId="41" fontId="2" fillId="8" borderId="12" xfId="0" applyNumberFormat="1" applyFont="1" applyFill="1" applyBorder="1" applyAlignment="1" applyProtection="1">
      <alignment horizontal="left" vertical="center"/>
    </xf>
    <xf numFmtId="41" fontId="2" fillId="8" borderId="24" xfId="0" applyNumberFormat="1" applyFont="1" applyFill="1" applyBorder="1" applyAlignment="1" applyProtection="1">
      <alignment horizontal="center" vertical="center"/>
    </xf>
    <xf numFmtId="41" fontId="3" fillId="8" borderId="66" xfId="0" applyNumberFormat="1" applyFont="1" applyFill="1" applyBorder="1" applyAlignment="1" applyProtection="1">
      <alignment horizontal="left" vertical="center"/>
    </xf>
    <xf numFmtId="41" fontId="2" fillId="6" borderId="7" xfId="0" applyNumberFormat="1" applyFont="1" applyFill="1" applyBorder="1" applyAlignment="1" applyProtection="1">
      <alignment horizontal="left" vertical="center"/>
    </xf>
    <xf numFmtId="41" fontId="3" fillId="8" borderId="68" xfId="0" applyNumberFormat="1" applyFont="1" applyFill="1" applyBorder="1" applyAlignment="1" applyProtection="1">
      <alignment horizontal="left" vertical="center"/>
    </xf>
    <xf numFmtId="41" fontId="2" fillId="8" borderId="65" xfId="0" applyNumberFormat="1" applyFont="1" applyFill="1" applyBorder="1" applyAlignment="1" applyProtection="1">
      <alignment horizontal="left" vertical="center"/>
    </xf>
    <xf numFmtId="41" fontId="2" fillId="8" borderId="13" xfId="0" applyNumberFormat="1" applyFont="1" applyFill="1" applyBorder="1" applyAlignment="1" applyProtection="1">
      <alignment horizontal="center" vertical="center"/>
    </xf>
    <xf numFmtId="41" fontId="2" fillId="8" borderId="16" xfId="0" applyNumberFormat="1" applyFont="1" applyFill="1" applyBorder="1" applyAlignment="1" applyProtection="1">
      <alignment horizontal="left" vertical="center"/>
    </xf>
    <xf numFmtId="0" fontId="5" fillId="2" borderId="37" xfId="0" applyFont="1" applyFill="1" applyBorder="1" applyAlignment="1" applyProtection="1">
      <alignment horizontal="left" vertical="center"/>
    </xf>
    <xf numFmtId="41" fontId="2" fillId="0" borderId="27" xfId="0" applyNumberFormat="1" applyFont="1" applyBorder="1" applyAlignment="1" applyProtection="1">
      <alignment horizontal="left" vertical="center"/>
    </xf>
    <xf numFmtId="41" fontId="3" fillId="8" borderId="20" xfId="0" applyNumberFormat="1" applyFont="1" applyFill="1" applyBorder="1" applyAlignment="1" applyProtection="1">
      <alignment horizontal="left" vertical="center"/>
    </xf>
    <xf numFmtId="41" fontId="2" fillId="0" borderId="12" xfId="0" applyNumberFormat="1" applyFont="1" applyBorder="1" applyAlignment="1" applyProtection="1">
      <alignment horizontal="left" vertical="center"/>
    </xf>
    <xf numFmtId="41" fontId="2" fillId="0" borderId="59" xfId="0" applyNumberFormat="1" applyFont="1" applyBorder="1" applyAlignment="1" applyProtection="1">
      <alignment horizontal="left" vertical="center"/>
    </xf>
    <xf numFmtId="41" fontId="2" fillId="8" borderId="46" xfId="0" applyNumberFormat="1" applyFont="1" applyFill="1" applyBorder="1" applyAlignment="1" applyProtection="1">
      <alignment horizontal="left" vertical="center"/>
    </xf>
    <xf numFmtId="0" fontId="5" fillId="8" borderId="6" xfId="0" applyFont="1" applyFill="1" applyBorder="1" applyAlignment="1" applyProtection="1">
      <alignment horizontal="left" vertical="center"/>
    </xf>
    <xf numFmtId="0" fontId="5" fillId="8" borderId="23" xfId="0" applyFont="1" applyFill="1" applyBorder="1" applyAlignment="1" applyProtection="1">
      <alignment horizontal="left" vertical="center"/>
    </xf>
    <xf numFmtId="0" fontId="5" fillId="8" borderId="25" xfId="0" applyFont="1" applyFill="1" applyBorder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center" vertical="center"/>
    </xf>
    <xf numFmtId="0" fontId="5" fillId="8" borderId="28" xfId="0" applyFont="1" applyFill="1" applyBorder="1" applyAlignment="1" applyProtection="1">
      <alignment horizontal="center" vertical="center"/>
    </xf>
    <xf numFmtId="0" fontId="5" fillId="8" borderId="40" xfId="0" applyFont="1" applyFill="1" applyBorder="1" applyAlignment="1" applyProtection="1">
      <alignment horizontal="center" vertical="center"/>
    </xf>
    <xf numFmtId="0" fontId="5" fillId="8" borderId="41" xfId="0" applyFont="1" applyFill="1" applyBorder="1" applyAlignment="1" applyProtection="1">
      <alignment horizontal="center" vertical="center"/>
    </xf>
    <xf numFmtId="0" fontId="5" fillId="8" borderId="42" xfId="0" applyFont="1" applyFill="1" applyBorder="1" applyAlignment="1" applyProtection="1">
      <alignment horizontal="center" vertical="center"/>
    </xf>
    <xf numFmtId="0" fontId="5" fillId="8" borderId="36" xfId="0" applyFont="1" applyFill="1" applyBorder="1" applyAlignment="1" applyProtection="1">
      <alignment horizontal="center" vertical="center"/>
    </xf>
    <xf numFmtId="0" fontId="5" fillId="8" borderId="38" xfId="0" applyFont="1" applyFill="1" applyBorder="1" applyAlignment="1" applyProtection="1">
      <alignment horizontal="center" vertical="center"/>
    </xf>
    <xf numFmtId="0" fontId="5" fillId="8" borderId="50" xfId="0" applyFont="1" applyFill="1" applyBorder="1" applyAlignment="1" applyProtection="1">
      <alignment horizontal="left" vertical="center" wrapText="1"/>
    </xf>
    <xf numFmtId="0" fontId="5" fillId="8" borderId="67" xfId="0" applyFont="1" applyFill="1" applyBorder="1" applyAlignment="1" applyProtection="1">
      <alignment horizontal="center" vertical="center" wrapText="1"/>
    </xf>
    <xf numFmtId="0" fontId="5" fillId="8" borderId="14" xfId="0" applyFont="1" applyFill="1" applyBorder="1" applyAlignment="1" applyProtection="1">
      <alignment horizontal="left" vertical="center"/>
    </xf>
    <xf numFmtId="0" fontId="3" fillId="8" borderId="15" xfId="0" applyFont="1" applyFill="1" applyBorder="1" applyAlignment="1" applyProtection="1">
      <alignment horizontal="left" vertical="center" wrapText="1"/>
    </xf>
    <xf numFmtId="0" fontId="3" fillId="8" borderId="57" xfId="0" applyFont="1" applyFill="1" applyBorder="1" applyAlignment="1" applyProtection="1">
      <alignment horizontal="left" vertical="center" wrapText="1"/>
    </xf>
    <xf numFmtId="0" fontId="3" fillId="8" borderId="68" xfId="0" applyFont="1" applyFill="1" applyBorder="1" applyAlignment="1" applyProtection="1">
      <alignment vertical="center" wrapText="1"/>
    </xf>
    <xf numFmtId="0" fontId="3" fillId="8" borderId="46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12" fillId="8" borderId="46" xfId="0" applyFont="1" applyFill="1" applyBorder="1" applyAlignment="1" applyProtection="1">
      <alignment wrapText="1"/>
    </xf>
    <xf numFmtId="0" fontId="3" fillId="8" borderId="65" xfId="0" applyFont="1" applyFill="1" applyBorder="1" applyAlignment="1" applyProtection="1">
      <alignment vertical="center" wrapText="1"/>
    </xf>
    <xf numFmtId="167" fontId="3" fillId="6" borderId="25" xfId="2" applyNumberFormat="1" applyFont="1" applyFill="1" applyBorder="1" applyAlignment="1" applyProtection="1">
      <alignment vertical="center" wrapText="1"/>
    </xf>
    <xf numFmtId="0" fontId="3" fillId="8" borderId="28" xfId="0" applyFont="1" applyFill="1" applyBorder="1" applyAlignment="1" applyProtection="1">
      <alignment vertical="center" wrapText="1"/>
    </xf>
    <xf numFmtId="0" fontId="11" fillId="8" borderId="25" xfId="0" applyFont="1" applyFill="1" applyBorder="1" applyAlignment="1" applyProtection="1">
      <alignment horizontal="center" vertical="center" wrapText="1"/>
    </xf>
    <xf numFmtId="0" fontId="11" fillId="8" borderId="28" xfId="0" applyFont="1" applyFill="1" applyBorder="1" applyAlignment="1" applyProtection="1">
      <alignment horizontal="center" vertical="center" wrapText="1"/>
    </xf>
    <xf numFmtId="0" fontId="5" fillId="8" borderId="49" xfId="0" applyFont="1" applyFill="1" applyBorder="1" applyAlignment="1" applyProtection="1">
      <alignment horizontal="left" vertical="center" wrapText="1"/>
    </xf>
    <xf numFmtId="0" fontId="5" fillId="8" borderId="45" xfId="0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left" vertical="center"/>
    </xf>
    <xf numFmtId="41" fontId="2" fillId="13" borderId="9" xfId="0" applyNumberFormat="1" applyFont="1" applyFill="1" applyBorder="1" applyAlignment="1" applyProtection="1">
      <alignment horizontal="left" vertical="center"/>
    </xf>
    <xf numFmtId="41" fontId="2" fillId="8" borderId="9" xfId="0" applyNumberFormat="1" applyFont="1" applyFill="1" applyBorder="1" applyAlignment="1" applyProtection="1">
      <alignment horizontal="left" vertical="center"/>
    </xf>
    <xf numFmtId="41" fontId="2" fillId="6" borderId="9" xfId="0" applyNumberFormat="1" applyFont="1" applyFill="1" applyBorder="1" applyAlignment="1" applyProtection="1">
      <alignment horizontal="left" vertical="center"/>
    </xf>
    <xf numFmtId="41" fontId="2" fillId="0" borderId="10" xfId="0" applyNumberFormat="1" applyFont="1" applyBorder="1" applyAlignment="1" applyProtection="1">
      <alignment horizontal="left" vertical="center"/>
    </xf>
    <xf numFmtId="41" fontId="3" fillId="8" borderId="5" xfId="0" applyNumberFormat="1" applyFont="1" applyFill="1" applyBorder="1" applyAlignment="1" applyProtection="1">
      <alignment horizontal="left" vertical="center"/>
    </xf>
    <xf numFmtId="41" fontId="2" fillId="8" borderId="18" xfId="0" applyNumberFormat="1" applyFont="1" applyFill="1" applyBorder="1" applyAlignment="1" applyProtection="1">
      <alignment horizontal="left" vertical="center"/>
    </xf>
    <xf numFmtId="0" fontId="3" fillId="8" borderId="2" xfId="0" applyFont="1" applyFill="1" applyBorder="1" applyAlignment="1" applyProtection="1">
      <alignment horizontal="left" vertical="center"/>
    </xf>
    <xf numFmtId="41" fontId="2" fillId="8" borderId="20" xfId="0" applyNumberFormat="1" applyFont="1" applyFill="1" applyBorder="1" applyAlignment="1" applyProtection="1">
      <alignment horizontal="left" vertical="center"/>
    </xf>
    <xf numFmtId="41" fontId="2" fillId="8" borderId="14" xfId="0" applyNumberFormat="1" applyFont="1" applyFill="1" applyBorder="1" applyAlignment="1" applyProtection="1">
      <alignment horizontal="left" vertical="center"/>
    </xf>
    <xf numFmtId="41" fontId="2" fillId="0" borderId="16" xfId="0" applyNumberFormat="1" applyFont="1" applyBorder="1" applyAlignment="1" applyProtection="1">
      <alignment horizontal="left" vertical="center"/>
    </xf>
    <xf numFmtId="41" fontId="2" fillId="8" borderId="72" xfId="0" applyNumberFormat="1" applyFont="1" applyFill="1" applyBorder="1" applyAlignment="1" applyProtection="1">
      <alignment horizontal="left" vertical="center"/>
    </xf>
    <xf numFmtId="41" fontId="2" fillId="8" borderId="28" xfId="0" applyNumberFormat="1" applyFont="1" applyFill="1" applyBorder="1" applyAlignment="1" applyProtection="1">
      <alignment horizontal="left" vertical="center"/>
    </xf>
    <xf numFmtId="41" fontId="3" fillId="8" borderId="53" xfId="0" applyNumberFormat="1" applyFont="1" applyFill="1" applyBorder="1" applyAlignment="1" applyProtection="1">
      <alignment horizontal="left" vertical="center"/>
    </xf>
    <xf numFmtId="0" fontId="11" fillId="11" borderId="35" xfId="0" applyFont="1" applyFill="1" applyBorder="1" applyAlignment="1" applyProtection="1">
      <alignment horizontal="left"/>
    </xf>
    <xf numFmtId="0" fontId="11" fillId="11" borderId="0" xfId="0" applyFont="1" applyFill="1" applyAlignment="1" applyProtection="1">
      <alignment horizontal="left"/>
    </xf>
    <xf numFmtId="0" fontId="2" fillId="0" borderId="35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17" xfId="0" applyFont="1" applyBorder="1" applyAlignment="1" applyProtection="1">
      <alignment horizontal="left" vertical="top"/>
    </xf>
    <xf numFmtId="41" fontId="2" fillId="8" borderId="3" xfId="0" applyNumberFormat="1" applyFont="1" applyFill="1" applyBorder="1" applyAlignment="1" applyProtection="1">
      <alignment horizontal="left" vertical="center"/>
      <protection locked="0"/>
    </xf>
    <xf numFmtId="41" fontId="2" fillId="8" borderId="52" xfId="0" applyNumberFormat="1" applyFont="1" applyFill="1" applyBorder="1" applyAlignment="1" applyProtection="1">
      <alignment horizontal="left" vertical="center"/>
      <protection locked="0"/>
    </xf>
    <xf numFmtId="41" fontId="2" fillId="8" borderId="23" xfId="0" applyNumberFormat="1" applyFont="1" applyFill="1" applyBorder="1" applyAlignment="1" applyProtection="1">
      <alignment horizontal="left" vertical="center"/>
      <protection locked="0"/>
    </xf>
    <xf numFmtId="0" fontId="2" fillId="0" borderId="3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35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6" borderId="14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14" fillId="0" borderId="2" xfId="3" applyFont="1" applyBorder="1" applyAlignment="1" applyProtection="1">
      <alignment horizontal="center" vertical="center"/>
      <protection locked="0"/>
    </xf>
    <xf numFmtId="9" fontId="2" fillId="0" borderId="0" xfId="2" applyFont="1" applyBorder="1" applyAlignment="1" applyProtection="1">
      <alignment horizontal="center" vertical="center"/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5" fillId="8" borderId="2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5" fillId="8" borderId="26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1" fillId="0" borderId="3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17" xfId="0" applyFont="1" applyBorder="1" applyProtection="1">
      <protection locked="0"/>
    </xf>
    <xf numFmtId="0" fontId="2" fillId="0" borderId="35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2" fillId="0" borderId="17" xfId="0" applyFont="1" applyBorder="1" applyAlignment="1" applyProtection="1">
      <alignment vertical="top"/>
      <protection locked="0"/>
    </xf>
    <xf numFmtId="0" fontId="9" fillId="0" borderId="35" xfId="3" applyBorder="1" applyProtection="1">
      <protection locked="0"/>
    </xf>
    <xf numFmtId="0" fontId="9" fillId="0" borderId="36" xfId="3" applyBorder="1" applyProtection="1">
      <protection locked="0"/>
    </xf>
  </cellXfs>
  <cellStyles count="4">
    <cellStyle name="Explanatory Text" xfId="3" builtinId="53"/>
    <cellStyle name="Normal" xfId="0" builtinId="0"/>
    <cellStyle name="Percent" xfId="2" builtinId="5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0"/>
  <sheetViews>
    <sheetView showGridLines="0" zoomScaleNormal="100" workbookViewId="0">
      <selection activeCell="S16" sqref="S16"/>
    </sheetView>
  </sheetViews>
  <sheetFormatPr defaultRowHeight="14.4" x14ac:dyDescent="0.3"/>
  <sheetData>
    <row r="2" spans="2:13" ht="15" thickBot="1" x14ac:dyDescent="0.35"/>
    <row r="3" spans="2:13" ht="21.6" thickBot="1" x14ac:dyDescent="0.45">
      <c r="B3" s="158" t="s">
        <v>101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60"/>
    </row>
    <row r="5" spans="2:13" ht="18" x14ac:dyDescent="0.35">
      <c r="B5" s="1" t="s">
        <v>65</v>
      </c>
    </row>
    <row r="6" spans="2:13" ht="15.6" x14ac:dyDescent="0.3">
      <c r="B6" s="8">
        <v>1</v>
      </c>
      <c r="C6" s="30" t="s">
        <v>205</v>
      </c>
    </row>
    <row r="7" spans="2:13" ht="15.6" x14ac:dyDescent="0.3">
      <c r="B7" s="8">
        <v>2</v>
      </c>
      <c r="C7" s="30" t="s">
        <v>87</v>
      </c>
    </row>
    <row r="8" spans="2:13" ht="15.6" x14ac:dyDescent="0.3">
      <c r="B8" s="8"/>
      <c r="C8" s="110" t="s">
        <v>204</v>
      </c>
    </row>
    <row r="9" spans="2:13" ht="15.6" x14ac:dyDescent="0.3">
      <c r="B9" s="8">
        <v>3</v>
      </c>
      <c r="C9" s="30" t="s">
        <v>88</v>
      </c>
    </row>
    <row r="10" spans="2:13" ht="18" x14ac:dyDescent="0.35">
      <c r="B10" s="1" t="s">
        <v>207</v>
      </c>
    </row>
    <row r="11" spans="2:13" ht="15.6" x14ac:dyDescent="0.3">
      <c r="B11" s="8">
        <v>4</v>
      </c>
      <c r="C11" s="30" t="s">
        <v>89</v>
      </c>
    </row>
    <row r="12" spans="2:13" ht="15.6" x14ac:dyDescent="0.3">
      <c r="B12" s="8">
        <v>5</v>
      </c>
      <c r="C12" s="30" t="s">
        <v>90</v>
      </c>
    </row>
    <row r="13" spans="2:13" ht="15.6" x14ac:dyDescent="0.3">
      <c r="B13" s="8">
        <v>6</v>
      </c>
      <c r="C13" s="30" t="s">
        <v>91</v>
      </c>
    </row>
    <row r="14" spans="2:13" ht="17.399999999999999" x14ac:dyDescent="0.35">
      <c r="C14" s="8" t="s">
        <v>77</v>
      </c>
      <c r="D14" s="29" t="s">
        <v>66</v>
      </c>
    </row>
    <row r="15" spans="2:13" ht="17.399999999999999" x14ac:dyDescent="0.35">
      <c r="C15" s="8" t="s">
        <v>78</v>
      </c>
      <c r="D15" s="29" t="s">
        <v>67</v>
      </c>
    </row>
    <row r="16" spans="2:13" ht="17.399999999999999" x14ac:dyDescent="0.35">
      <c r="C16" s="8" t="s">
        <v>79</v>
      </c>
      <c r="D16" s="29" t="s">
        <v>68</v>
      </c>
    </row>
    <row r="17" spans="2:4" ht="17.399999999999999" x14ac:dyDescent="0.35">
      <c r="C17" s="8" t="s">
        <v>80</v>
      </c>
      <c r="D17" s="29" t="s">
        <v>102</v>
      </c>
    </row>
    <row r="18" spans="2:4" ht="17.399999999999999" x14ac:dyDescent="0.35">
      <c r="C18" s="8" t="s">
        <v>81</v>
      </c>
      <c r="D18" s="29" t="s">
        <v>98</v>
      </c>
    </row>
    <row r="19" spans="2:4" ht="17.399999999999999" x14ac:dyDescent="0.35">
      <c r="C19" s="8" t="s">
        <v>82</v>
      </c>
      <c r="D19" s="29" t="s">
        <v>69</v>
      </c>
    </row>
    <row r="20" spans="2:4" ht="17.399999999999999" x14ac:dyDescent="0.35">
      <c r="C20" s="8" t="s">
        <v>83</v>
      </c>
      <c r="D20" s="29" t="s">
        <v>71</v>
      </c>
    </row>
    <row r="21" spans="2:4" ht="17.399999999999999" x14ac:dyDescent="0.35">
      <c r="C21" s="8" t="s">
        <v>84</v>
      </c>
      <c r="D21" s="29" t="s">
        <v>72</v>
      </c>
    </row>
    <row r="22" spans="2:4" ht="17.399999999999999" x14ac:dyDescent="0.35">
      <c r="C22" s="8" t="s">
        <v>85</v>
      </c>
      <c r="D22" s="29" t="s">
        <v>70</v>
      </c>
    </row>
    <row r="23" spans="2:4" ht="17.399999999999999" x14ac:dyDescent="0.35">
      <c r="C23" s="8" t="s">
        <v>76</v>
      </c>
      <c r="D23" s="29" t="s">
        <v>73</v>
      </c>
    </row>
    <row r="24" spans="2:4" ht="17.399999999999999" x14ac:dyDescent="0.35">
      <c r="C24" s="8" t="s">
        <v>86</v>
      </c>
      <c r="D24" s="29" t="s">
        <v>74</v>
      </c>
    </row>
    <row r="25" spans="2:4" ht="17.399999999999999" x14ac:dyDescent="0.35">
      <c r="C25" s="8" t="s">
        <v>99</v>
      </c>
      <c r="D25" s="29" t="s">
        <v>75</v>
      </c>
    </row>
    <row r="26" spans="2:4" ht="15.6" x14ac:dyDescent="0.3">
      <c r="B26">
        <v>7</v>
      </c>
      <c r="C26" s="118" t="s">
        <v>206</v>
      </c>
    </row>
    <row r="27" spans="2:4" ht="15.6" x14ac:dyDescent="0.3">
      <c r="B27" s="8">
        <v>8</v>
      </c>
      <c r="C27" s="30" t="s">
        <v>92</v>
      </c>
      <c r="D27" s="8"/>
    </row>
    <row r="28" spans="2:4" ht="15.6" x14ac:dyDescent="0.3">
      <c r="B28" s="8">
        <v>9</v>
      </c>
      <c r="C28" s="30" t="s">
        <v>93</v>
      </c>
    </row>
    <row r="29" spans="2:4" ht="15.6" x14ac:dyDescent="0.3">
      <c r="B29" s="8">
        <v>10</v>
      </c>
      <c r="C29" s="30" t="s">
        <v>94</v>
      </c>
    </row>
    <row r="30" spans="2:4" ht="15.6" x14ac:dyDescent="0.3">
      <c r="B30" s="8">
        <v>11</v>
      </c>
      <c r="C30" s="30" t="s">
        <v>100</v>
      </c>
    </row>
  </sheetData>
  <sheetProtection algorithmName="SHA-512" hashValue="P1JC8Z4u/1gnVup1SUt7wxbYEw0HCKT0smpS+UJSd/qze8xTNbWcUd/Ki/kz3OI0OJseUaxF4or/WruLY6ksYw==" saltValue="h7A9qPkrrluy9susKXCBWw==" spinCount="100000" sheet="1" objects="1" scenarios="1"/>
  <mergeCells count="1">
    <mergeCell ref="B3:M3"/>
  </mergeCells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6EB1-BFFF-46B7-9F07-FA4B25C3CF83}">
  <sheetPr>
    <pageSetUpPr fitToPage="1"/>
  </sheetPr>
  <dimension ref="A1:O47"/>
  <sheetViews>
    <sheetView showGridLines="0" topLeftCell="A15" zoomScale="108" workbookViewId="0">
      <selection activeCell="K31" sqref="K31"/>
    </sheetView>
  </sheetViews>
  <sheetFormatPr defaultRowHeight="14.4" x14ac:dyDescent="0.3"/>
  <cols>
    <col min="2" max="2" width="8.77734375" customWidth="1"/>
    <col min="3" max="3" width="11.44140625" customWidth="1"/>
    <col min="4" max="8" width="10.77734375" customWidth="1"/>
    <col min="9" max="9" width="13" customWidth="1"/>
    <col min="10" max="10" width="12" customWidth="1"/>
    <col min="11" max="12" width="10.77734375" customWidth="1"/>
    <col min="13" max="13" width="10.6640625" customWidth="1"/>
    <col min="14" max="14" width="10.33203125" customWidth="1"/>
    <col min="16" max="16" width="14.21875" bestFit="1" customWidth="1"/>
  </cols>
  <sheetData>
    <row r="1" spans="2:15" ht="15" thickBot="1" x14ac:dyDescent="0.35"/>
    <row r="2" spans="2:15" ht="18.600000000000001" thickBot="1" x14ac:dyDescent="0.4">
      <c r="B2" s="13" t="s">
        <v>219</v>
      </c>
      <c r="C2" s="215"/>
      <c r="D2" s="215"/>
      <c r="E2" s="215"/>
      <c r="F2" s="14"/>
      <c r="G2" s="14"/>
      <c r="H2" s="14"/>
      <c r="I2" s="15" t="s">
        <v>39</v>
      </c>
      <c r="J2" s="51"/>
      <c r="K2" s="15" t="s">
        <v>40</v>
      </c>
      <c r="L2" s="52"/>
    </row>
    <row r="3" spans="2:15" s="16" customFormat="1" ht="18" x14ac:dyDescent="0.35">
      <c r="C3" s="17"/>
      <c r="D3" s="17"/>
      <c r="E3" s="17"/>
      <c r="G3" s="18" t="s">
        <v>45</v>
      </c>
      <c r="J3" s="19"/>
      <c r="L3" s="19"/>
    </row>
    <row r="4" spans="2:15" ht="15" thickBot="1" x14ac:dyDescent="0.35"/>
    <row r="5" spans="2:15" ht="16.8" customHeight="1" x14ac:dyDescent="0.3">
      <c r="B5" s="216" t="s">
        <v>46</v>
      </c>
      <c r="C5" s="217"/>
      <c r="D5" s="217"/>
      <c r="E5" s="217"/>
      <c r="F5" s="189" t="s">
        <v>47</v>
      </c>
      <c r="G5" s="189" t="s">
        <v>48</v>
      </c>
      <c r="H5" s="189" t="s">
        <v>49</v>
      </c>
      <c r="I5" s="189" t="s">
        <v>130</v>
      </c>
      <c r="J5" s="203" t="s">
        <v>50</v>
      </c>
      <c r="K5" s="203"/>
      <c r="L5" s="204"/>
      <c r="M5" s="193" t="s">
        <v>51</v>
      </c>
      <c r="N5" s="151" t="s">
        <v>213</v>
      </c>
    </row>
    <row r="6" spans="2:15" s="22" customFormat="1" ht="29.4" thickBot="1" x14ac:dyDescent="0.35">
      <c r="B6" s="218"/>
      <c r="C6" s="219"/>
      <c r="D6" s="219"/>
      <c r="E6" s="219"/>
      <c r="F6" s="190"/>
      <c r="G6" s="190"/>
      <c r="H6" s="190"/>
      <c r="I6" s="190"/>
      <c r="J6" s="20" t="s">
        <v>52</v>
      </c>
      <c r="K6" s="20" t="s">
        <v>53</v>
      </c>
      <c r="L6" s="21" t="s">
        <v>54</v>
      </c>
      <c r="M6" s="194"/>
      <c r="N6" s="157">
        <v>0.1</v>
      </c>
      <c r="O6" s="155" t="s">
        <v>218</v>
      </c>
    </row>
    <row r="7" spans="2:15" ht="25.05" customHeight="1" x14ac:dyDescent="0.3">
      <c r="B7" s="191" t="s">
        <v>55</v>
      </c>
      <c r="C7" s="192"/>
      <c r="D7" s="192"/>
      <c r="E7" s="192"/>
      <c r="F7" s="111"/>
      <c r="G7" s="111"/>
      <c r="H7" s="111"/>
      <c r="I7" s="112">
        <f>SUM(F7:H7)</f>
        <v>0</v>
      </c>
      <c r="J7" s="111"/>
      <c r="K7" s="111"/>
      <c r="L7" s="113"/>
      <c r="M7" s="146">
        <f>SUM(I7:L7)</f>
        <v>0</v>
      </c>
      <c r="N7" s="150">
        <f>M7+M7*$N$6</f>
        <v>0</v>
      </c>
    </row>
    <row r="8" spans="2:15" ht="25.05" customHeight="1" x14ac:dyDescent="0.3">
      <c r="B8" s="207" t="s">
        <v>56</v>
      </c>
      <c r="C8" s="208"/>
      <c r="D8" s="208"/>
      <c r="E8" s="208"/>
      <c r="F8" s="114"/>
      <c r="G8" s="114"/>
      <c r="H8" s="114"/>
      <c r="I8" s="115">
        <f t="shared" ref="I8:I10" si="0">SUM(F8:H8)</f>
        <v>0</v>
      </c>
      <c r="J8" s="114"/>
      <c r="K8" s="114"/>
      <c r="L8" s="116"/>
      <c r="M8" s="147">
        <f t="shared" ref="M8:M10" si="1">SUM(I8:L8)</f>
        <v>0</v>
      </c>
      <c r="N8" s="148">
        <f t="shared" ref="N8:N10" si="2">M8+M8*$N$6</f>
        <v>0</v>
      </c>
    </row>
    <row r="9" spans="2:15" ht="25.05" customHeight="1" x14ac:dyDescent="0.3">
      <c r="B9" s="207" t="s">
        <v>57</v>
      </c>
      <c r="C9" s="208"/>
      <c r="D9" s="208"/>
      <c r="E9" s="208"/>
      <c r="F9" s="114"/>
      <c r="G9" s="114"/>
      <c r="H9" s="114"/>
      <c r="I9" s="115">
        <f t="shared" si="0"/>
        <v>0</v>
      </c>
      <c r="J9" s="114"/>
      <c r="K9" s="114"/>
      <c r="L9" s="116"/>
      <c r="M9" s="147">
        <f t="shared" si="1"/>
        <v>0</v>
      </c>
      <c r="N9" s="148">
        <f t="shared" si="2"/>
        <v>0</v>
      </c>
    </row>
    <row r="10" spans="2:15" ht="25.05" customHeight="1" x14ac:dyDescent="0.3">
      <c r="B10" s="207" t="s">
        <v>58</v>
      </c>
      <c r="C10" s="208"/>
      <c r="D10" s="208"/>
      <c r="E10" s="208"/>
      <c r="F10" s="114"/>
      <c r="G10" s="114"/>
      <c r="H10" s="114"/>
      <c r="I10" s="115">
        <f t="shared" si="0"/>
        <v>0</v>
      </c>
      <c r="J10" s="114"/>
      <c r="K10" s="114"/>
      <c r="L10" s="116"/>
      <c r="M10" s="147">
        <f t="shared" si="1"/>
        <v>0</v>
      </c>
      <c r="N10" s="148">
        <f t="shared" si="2"/>
        <v>0</v>
      </c>
    </row>
    <row r="11" spans="2:15" ht="15" thickBot="1" x14ac:dyDescent="0.35">
      <c r="B11" s="9"/>
      <c r="C11" s="10"/>
      <c r="D11" s="10"/>
      <c r="E11" s="10"/>
      <c r="F11" s="23">
        <f>SUM(F7:F10)</f>
        <v>0</v>
      </c>
      <c r="G11" s="23">
        <f t="shared" ref="G11:L11" si="3">SUM(G7:G10)</f>
        <v>0</v>
      </c>
      <c r="H11" s="23">
        <f t="shared" si="3"/>
        <v>0</v>
      </c>
      <c r="I11" s="23">
        <f t="shared" si="3"/>
        <v>0</v>
      </c>
      <c r="J11" s="23">
        <f t="shared" si="3"/>
        <v>0</v>
      </c>
      <c r="K11" s="23">
        <f t="shared" si="3"/>
        <v>0</v>
      </c>
      <c r="L11" s="24">
        <f t="shared" si="3"/>
        <v>0</v>
      </c>
      <c r="M11" s="25">
        <f>SUM(M7:M10)</f>
        <v>0</v>
      </c>
      <c r="N11" s="153">
        <f>SUM(N7:N10)</f>
        <v>0</v>
      </c>
    </row>
    <row r="12" spans="2:15" ht="15" thickBot="1" x14ac:dyDescent="0.35"/>
    <row r="13" spans="2:15" ht="15" thickBot="1" x14ac:dyDescent="0.35">
      <c r="B13" s="209" t="s">
        <v>59</v>
      </c>
      <c r="C13" s="210"/>
      <c r="D13" s="210"/>
      <c r="E13" s="210"/>
      <c r="F13" s="210"/>
      <c r="G13" s="210"/>
      <c r="H13" s="210"/>
      <c r="I13" s="210"/>
      <c r="J13" s="210"/>
      <c r="K13" s="211"/>
    </row>
    <row r="14" spans="2:15" x14ac:dyDescent="0.3">
      <c r="B14" s="197" t="s">
        <v>128</v>
      </c>
      <c r="C14" s="198"/>
      <c r="D14" s="198"/>
      <c r="E14" s="199"/>
      <c r="F14" s="206" t="s">
        <v>61</v>
      </c>
      <c r="G14" s="206"/>
      <c r="H14" s="205">
        <v>45060</v>
      </c>
      <c r="I14" s="205"/>
      <c r="J14" s="195" t="s">
        <v>51</v>
      </c>
      <c r="K14" s="149" t="s">
        <v>213</v>
      </c>
    </row>
    <row r="15" spans="2:15" x14ac:dyDescent="0.3">
      <c r="B15" s="200"/>
      <c r="C15" s="201"/>
      <c r="D15" s="201"/>
      <c r="E15" s="202"/>
      <c r="F15" s="45" t="s">
        <v>125</v>
      </c>
      <c r="G15" s="45" t="s">
        <v>126</v>
      </c>
      <c r="H15" s="46" t="s">
        <v>125</v>
      </c>
      <c r="I15" s="45" t="s">
        <v>126</v>
      </c>
      <c r="J15" s="196"/>
      <c r="K15" s="156">
        <v>0.1</v>
      </c>
      <c r="L15" s="76" t="s">
        <v>218</v>
      </c>
      <c r="O15" t="str">
        <f>IF(N15,M15/N15,"")</f>
        <v/>
      </c>
    </row>
    <row r="16" spans="2:15" ht="19.95" customHeight="1" x14ac:dyDescent="0.3">
      <c r="B16" s="208" t="s">
        <v>55</v>
      </c>
      <c r="C16" s="208"/>
      <c r="D16" s="208"/>
      <c r="E16" s="208"/>
      <c r="F16" s="44"/>
      <c r="G16" s="44"/>
      <c r="H16" s="44"/>
      <c r="I16" s="44"/>
      <c r="J16" s="27">
        <f>SUM(F16:I16)</f>
        <v>0</v>
      </c>
      <c r="K16" s="36">
        <f>J16+J16*$K$15</f>
        <v>0</v>
      </c>
      <c r="M16" s="117"/>
    </row>
    <row r="17" spans="2:15" ht="19.95" customHeight="1" x14ac:dyDescent="0.3">
      <c r="B17" s="208" t="s">
        <v>56</v>
      </c>
      <c r="C17" s="208"/>
      <c r="D17" s="208"/>
      <c r="E17" s="208"/>
      <c r="F17" s="44"/>
      <c r="G17" s="44"/>
      <c r="H17" s="44"/>
      <c r="I17" s="44"/>
      <c r="J17" s="27">
        <f t="shared" ref="J17:J19" si="4">SUM(F17:I17)</f>
        <v>0</v>
      </c>
      <c r="K17" s="36">
        <f t="shared" ref="K17:K20" si="5">J17+J17*$K$15</f>
        <v>0</v>
      </c>
    </row>
    <row r="18" spans="2:15" ht="19.95" customHeight="1" x14ac:dyDescent="0.3">
      <c r="B18" s="208" t="s">
        <v>57</v>
      </c>
      <c r="C18" s="208"/>
      <c r="D18" s="208"/>
      <c r="E18" s="208"/>
      <c r="F18" s="44"/>
      <c r="G18" s="44"/>
      <c r="H18" s="44"/>
      <c r="I18" s="44"/>
      <c r="J18" s="27">
        <f t="shared" si="4"/>
        <v>0</v>
      </c>
      <c r="K18" s="36">
        <f t="shared" si="5"/>
        <v>0</v>
      </c>
    </row>
    <row r="19" spans="2:15" ht="19.95" customHeight="1" x14ac:dyDescent="0.3">
      <c r="B19" s="208" t="s">
        <v>58</v>
      </c>
      <c r="C19" s="208"/>
      <c r="D19" s="208"/>
      <c r="E19" s="208"/>
      <c r="F19" s="44"/>
      <c r="G19" s="44"/>
      <c r="H19" s="44"/>
      <c r="I19" s="44"/>
      <c r="J19" s="27">
        <f t="shared" si="4"/>
        <v>0</v>
      </c>
      <c r="K19" s="36">
        <f t="shared" si="5"/>
        <v>0</v>
      </c>
    </row>
    <row r="20" spans="2:15" ht="15" thickBot="1" x14ac:dyDescent="0.35">
      <c r="B20" s="220" t="s">
        <v>51</v>
      </c>
      <c r="C20" s="220"/>
      <c r="D20" s="220"/>
      <c r="E20" s="220"/>
      <c r="F20" s="41">
        <f>SUM(F16:F19)</f>
        <v>0</v>
      </c>
      <c r="G20" s="41">
        <f t="shared" ref="G20:J20" si="6">SUM(G16:G19)</f>
        <v>0</v>
      </c>
      <c r="H20" s="41">
        <f t="shared" si="6"/>
        <v>0</v>
      </c>
      <c r="I20" s="41">
        <f t="shared" si="6"/>
        <v>0</v>
      </c>
      <c r="J20" s="41">
        <f t="shared" si="6"/>
        <v>0</v>
      </c>
      <c r="K20" s="152">
        <f t="shared" si="5"/>
        <v>0</v>
      </c>
    </row>
    <row r="21" spans="2:15" ht="6" customHeight="1" thickTop="1" x14ac:dyDescent="0.3">
      <c r="B21" s="89"/>
      <c r="C21" s="89"/>
      <c r="D21" s="89"/>
      <c r="E21" s="89"/>
      <c r="F21" s="90"/>
      <c r="G21" s="90"/>
      <c r="H21" s="90"/>
      <c r="I21" s="90"/>
      <c r="J21" s="90"/>
    </row>
    <row r="22" spans="2:15" ht="15" thickBot="1" x14ac:dyDescent="0.35"/>
    <row r="23" spans="2:15" ht="15" thickBot="1" x14ac:dyDescent="0.35">
      <c r="B23" s="174" t="s">
        <v>168</v>
      </c>
      <c r="C23" s="175"/>
      <c r="D23" s="106" t="s">
        <v>121</v>
      </c>
      <c r="E23" s="106" t="s">
        <v>60</v>
      </c>
      <c r="F23" s="172" t="s">
        <v>127</v>
      </c>
      <c r="G23" s="173"/>
      <c r="I23" s="184" t="s">
        <v>167</v>
      </c>
      <c r="J23" s="185"/>
      <c r="K23" s="48" t="s">
        <v>166</v>
      </c>
      <c r="L23" s="48" t="s">
        <v>60</v>
      </c>
      <c r="M23" s="182"/>
      <c r="N23" s="183"/>
    </row>
    <row r="24" spans="2:15" ht="15" thickBot="1" x14ac:dyDescent="0.35">
      <c r="B24" s="176" t="s">
        <v>193</v>
      </c>
      <c r="C24" s="177"/>
      <c r="D24" s="107">
        <f>N11-K20</f>
        <v>0</v>
      </c>
      <c r="E24" s="108" t="str">
        <f>IF(N11,D24/N11,"")</f>
        <v/>
      </c>
      <c r="F24" s="178" t="s">
        <v>194</v>
      </c>
      <c r="G24" s="179"/>
      <c r="I24" s="186" t="s">
        <v>173</v>
      </c>
      <c r="J24" s="186"/>
      <c r="K24" s="91">
        <f>N7</f>
        <v>0</v>
      </c>
      <c r="L24" s="92" t="str">
        <f>IF(N11,K24/N11,"")</f>
        <v/>
      </c>
      <c r="M24" s="164" t="s">
        <v>162</v>
      </c>
      <c r="N24" s="165"/>
    </row>
    <row r="25" spans="2:15" x14ac:dyDescent="0.3">
      <c r="B25" s="186" t="s">
        <v>0</v>
      </c>
      <c r="C25" s="186"/>
      <c r="D25" s="47">
        <f>D24-D29-D28-D27-D26</f>
        <v>0</v>
      </c>
      <c r="E25" s="26" t="str">
        <f>IF(D24,D25/D24,"")</f>
        <v/>
      </c>
      <c r="F25" s="171" t="s">
        <v>178</v>
      </c>
      <c r="G25" s="171"/>
      <c r="I25" s="187" t="s">
        <v>186</v>
      </c>
      <c r="J25" s="188"/>
      <c r="K25" s="36">
        <f>K24*L25</f>
        <v>0</v>
      </c>
      <c r="L25" s="100">
        <v>0.7</v>
      </c>
      <c r="M25" s="180" t="s">
        <v>187</v>
      </c>
      <c r="N25" s="181"/>
    </row>
    <row r="26" spans="2:15" x14ac:dyDescent="0.3">
      <c r="B26" s="212" t="s">
        <v>118</v>
      </c>
      <c r="C26" s="212"/>
      <c r="D26" s="49">
        <f>$D$24*E26</f>
        <v>0</v>
      </c>
      <c r="E26" s="50">
        <v>5.0000000000000001E-3</v>
      </c>
      <c r="F26" s="222" t="s">
        <v>196</v>
      </c>
      <c r="G26" s="222"/>
      <c r="I26" s="232" t="s">
        <v>142</v>
      </c>
      <c r="J26" s="233"/>
      <c r="K26" s="36">
        <f>K25*L26</f>
        <v>0</v>
      </c>
      <c r="L26" s="80">
        <v>5</v>
      </c>
      <c r="M26" s="227" t="s">
        <v>163</v>
      </c>
      <c r="N26" s="228"/>
    </row>
    <row r="27" spans="2:15" x14ac:dyDescent="0.3">
      <c r="B27" s="212" t="s">
        <v>119</v>
      </c>
      <c r="C27" s="212"/>
      <c r="D27" s="49">
        <f>$D$24*E27</f>
        <v>0</v>
      </c>
      <c r="E27" s="50">
        <v>5.0000000000000001E-3</v>
      </c>
      <c r="F27" s="222" t="s">
        <v>120</v>
      </c>
      <c r="G27" s="222"/>
      <c r="H27" s="16"/>
      <c r="I27" s="232" t="s">
        <v>174</v>
      </c>
      <c r="J27" s="233"/>
      <c r="K27" s="37">
        <f>K26*L27</f>
        <v>0</v>
      </c>
      <c r="L27" s="79">
        <f>40/100</f>
        <v>0.4</v>
      </c>
      <c r="M27" s="227" t="s">
        <v>164</v>
      </c>
      <c r="N27" s="228"/>
    </row>
    <row r="28" spans="2:15" x14ac:dyDescent="0.3">
      <c r="B28" s="213" t="s">
        <v>201</v>
      </c>
      <c r="C28" s="214"/>
      <c r="D28" s="109"/>
      <c r="E28" s="154" t="str">
        <f>IF(D24,D28/D24,"")</f>
        <v/>
      </c>
      <c r="F28" s="171" t="s">
        <v>192</v>
      </c>
      <c r="G28" s="171"/>
      <c r="I28" s="232" t="s">
        <v>151</v>
      </c>
      <c r="J28" s="233"/>
      <c r="K28" s="36">
        <f>$K$27*L28</f>
        <v>0</v>
      </c>
      <c r="L28" s="79">
        <f>70/100</f>
        <v>0.7</v>
      </c>
      <c r="M28" s="227" t="s">
        <v>165</v>
      </c>
      <c r="N28" s="228"/>
    </row>
    <row r="29" spans="2:15" ht="15" thickBot="1" x14ac:dyDescent="0.35">
      <c r="B29" s="226" t="s">
        <v>63</v>
      </c>
      <c r="C29" s="226"/>
      <c r="D29" s="84">
        <f>$D$24*E29</f>
        <v>0</v>
      </c>
      <c r="E29" s="50">
        <v>0.05</v>
      </c>
      <c r="F29" s="221" t="s">
        <v>169</v>
      </c>
      <c r="G29" s="221"/>
      <c r="I29" s="232" t="s">
        <v>144</v>
      </c>
      <c r="J29" s="233"/>
      <c r="K29" s="36">
        <f>$K$27*L29</f>
        <v>0</v>
      </c>
      <c r="L29" s="79">
        <f>20/100</f>
        <v>0.2</v>
      </c>
      <c r="M29" s="227" t="s">
        <v>165</v>
      </c>
      <c r="N29" s="228"/>
    </row>
    <row r="30" spans="2:15" ht="15" thickBot="1" x14ac:dyDescent="0.35">
      <c r="B30" s="223" t="s">
        <v>176</v>
      </c>
      <c r="C30" s="224"/>
      <c r="D30" s="107">
        <f>K20</f>
        <v>0</v>
      </c>
      <c r="E30" s="86" t="str">
        <f>IF(N11,D30/N11,"")</f>
        <v/>
      </c>
      <c r="F30" s="230" t="s">
        <v>177</v>
      </c>
      <c r="G30" s="231"/>
      <c r="I30" s="234" t="s">
        <v>143</v>
      </c>
      <c r="J30" s="234"/>
      <c r="K30" s="97">
        <f>$K$27*L30</f>
        <v>0</v>
      </c>
      <c r="L30" s="98">
        <f>10/100</f>
        <v>0.1</v>
      </c>
      <c r="M30" s="162" t="s">
        <v>165</v>
      </c>
      <c r="N30" s="163"/>
    </row>
    <row r="31" spans="2:15" ht="15" thickBot="1" x14ac:dyDescent="0.35">
      <c r="B31" s="225" t="s">
        <v>124</v>
      </c>
      <c r="C31" s="225"/>
      <c r="D31" s="47">
        <f>D30-D32-D33</f>
        <v>0</v>
      </c>
      <c r="E31" s="85" t="str">
        <f>IFERROR(E34-E33-E32,"")</f>
        <v/>
      </c>
      <c r="F31" s="171" t="s">
        <v>129</v>
      </c>
      <c r="G31" s="171"/>
      <c r="I31" s="169" t="s">
        <v>188</v>
      </c>
      <c r="J31" s="170"/>
      <c r="K31" s="119"/>
      <c r="L31" s="104" t="str">
        <f>IF(K31,K31/K31,"")</f>
        <v/>
      </c>
      <c r="M31" s="167" t="s">
        <v>190</v>
      </c>
      <c r="N31" s="168"/>
    </row>
    <row r="32" spans="2:15" x14ac:dyDescent="0.3">
      <c r="B32" s="229" t="s">
        <v>175</v>
      </c>
      <c r="C32" s="229"/>
      <c r="D32" s="87"/>
      <c r="E32" s="83" t="str">
        <f>IF(D30,D33/D30,"")</f>
        <v/>
      </c>
      <c r="F32" s="222" t="s">
        <v>178</v>
      </c>
      <c r="G32" s="222"/>
      <c r="I32" s="82" t="s">
        <v>145</v>
      </c>
      <c r="J32" s="82"/>
      <c r="K32" s="95" t="str">
        <f>IFERROR($K$31*L32,"")</f>
        <v/>
      </c>
      <c r="L32" s="99" t="str">
        <f>IFERROR(L31-L33,"")</f>
        <v/>
      </c>
      <c r="M32" s="164" t="s">
        <v>182</v>
      </c>
      <c r="N32" s="165"/>
      <c r="O32" s="96"/>
    </row>
    <row r="33" spans="1:15" x14ac:dyDescent="0.3">
      <c r="B33" s="229" t="s">
        <v>202</v>
      </c>
      <c r="C33" s="229"/>
      <c r="D33" s="87"/>
      <c r="E33" s="83" t="str">
        <f>IF(D30,D33/D30,"")</f>
        <v/>
      </c>
      <c r="F33" s="171" t="s">
        <v>195</v>
      </c>
      <c r="G33" s="171"/>
      <c r="I33" s="166" t="s">
        <v>146</v>
      </c>
      <c r="J33" s="166"/>
      <c r="K33" s="31">
        <f>$K$31*L33</f>
        <v>0</v>
      </c>
      <c r="L33" s="88">
        <v>0.06</v>
      </c>
      <c r="M33" s="227" t="s">
        <v>182</v>
      </c>
      <c r="N33" s="228"/>
      <c r="O33" s="96"/>
    </row>
    <row r="34" spans="1:15" ht="15" thickBot="1" x14ac:dyDescent="0.35">
      <c r="B34" s="28"/>
      <c r="C34" s="41" t="s">
        <v>51</v>
      </c>
      <c r="D34" s="42">
        <f>D24+D30</f>
        <v>0</v>
      </c>
      <c r="E34" s="105" t="str">
        <f>IFERROR(E30+E24,"")</f>
        <v/>
      </c>
      <c r="I34" s="161" t="s">
        <v>189</v>
      </c>
      <c r="J34" s="161"/>
      <c r="K34" s="93">
        <f>K27+K31</f>
        <v>0</v>
      </c>
      <c r="L34" s="94"/>
    </row>
    <row r="35" spans="1:15" ht="15" thickTop="1" x14ac:dyDescent="0.3">
      <c r="B35" s="76" t="s">
        <v>197</v>
      </c>
      <c r="I35" s="76" t="s">
        <v>203</v>
      </c>
    </row>
    <row r="47" spans="1:15" x14ac:dyDescent="0.3">
      <c r="A47" s="76" t="s">
        <v>209</v>
      </c>
    </row>
  </sheetData>
  <mergeCells count="66">
    <mergeCell ref="M29:N29"/>
    <mergeCell ref="M28:N28"/>
    <mergeCell ref="M27:N27"/>
    <mergeCell ref="M26:N26"/>
    <mergeCell ref="B33:C33"/>
    <mergeCell ref="F33:G33"/>
    <mergeCell ref="F32:G32"/>
    <mergeCell ref="B32:C32"/>
    <mergeCell ref="F30:G30"/>
    <mergeCell ref="I29:J29"/>
    <mergeCell ref="I28:J28"/>
    <mergeCell ref="I27:J27"/>
    <mergeCell ref="I30:J30"/>
    <mergeCell ref="F26:G26"/>
    <mergeCell ref="M33:N33"/>
    <mergeCell ref="I26:J26"/>
    <mergeCell ref="F31:G31"/>
    <mergeCell ref="F29:G29"/>
    <mergeCell ref="F27:G27"/>
    <mergeCell ref="F28:G28"/>
    <mergeCell ref="B30:C30"/>
    <mergeCell ref="B31:C31"/>
    <mergeCell ref="B29:C29"/>
    <mergeCell ref="B27:C27"/>
    <mergeCell ref="B26:C26"/>
    <mergeCell ref="B25:C25"/>
    <mergeCell ref="B28:C28"/>
    <mergeCell ref="C2:E2"/>
    <mergeCell ref="B5:E6"/>
    <mergeCell ref="B19:E19"/>
    <mergeCell ref="B20:E20"/>
    <mergeCell ref="B16:E16"/>
    <mergeCell ref="B17:E17"/>
    <mergeCell ref="B18:E18"/>
    <mergeCell ref="F5:F6"/>
    <mergeCell ref="G5:G6"/>
    <mergeCell ref="B7:E7"/>
    <mergeCell ref="M5:M6"/>
    <mergeCell ref="J14:J15"/>
    <mergeCell ref="B14:E15"/>
    <mergeCell ref="H5:H6"/>
    <mergeCell ref="I5:I6"/>
    <mergeCell ref="J5:L5"/>
    <mergeCell ref="H14:I14"/>
    <mergeCell ref="F14:G14"/>
    <mergeCell ref="B10:E10"/>
    <mergeCell ref="B8:E8"/>
    <mergeCell ref="B9:E9"/>
    <mergeCell ref="B13:K13"/>
    <mergeCell ref="M25:N25"/>
    <mergeCell ref="M23:N23"/>
    <mergeCell ref="I23:J23"/>
    <mergeCell ref="M24:N24"/>
    <mergeCell ref="I24:J24"/>
    <mergeCell ref="I25:J25"/>
    <mergeCell ref="F25:G25"/>
    <mergeCell ref="F23:G23"/>
    <mergeCell ref="B23:C23"/>
    <mergeCell ref="B24:C24"/>
    <mergeCell ref="F24:G24"/>
    <mergeCell ref="I34:J34"/>
    <mergeCell ref="M30:N30"/>
    <mergeCell ref="M32:N32"/>
    <mergeCell ref="I33:J33"/>
    <mergeCell ref="M31:N31"/>
    <mergeCell ref="I31:J31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A5C0-E617-4132-A0F4-1A5A78870F92}">
  <sheetPr>
    <pageSetUpPr fitToPage="1"/>
  </sheetPr>
  <dimension ref="A1:Z54"/>
  <sheetViews>
    <sheetView showGridLines="0" tabSelected="1" view="pageBreakPreview" zoomScale="60" zoomScaleNormal="100" workbookViewId="0">
      <selection activeCell="X23" sqref="X23"/>
    </sheetView>
  </sheetViews>
  <sheetFormatPr defaultColWidth="14.33203125" defaultRowHeight="18" x14ac:dyDescent="0.35"/>
  <cols>
    <col min="1" max="1" width="9.5546875" style="429" customWidth="1"/>
    <col min="2" max="2" width="8.77734375" style="429" bestFit="1" customWidth="1"/>
    <col min="3" max="3" width="26" style="429" bestFit="1" customWidth="1"/>
    <col min="4" max="4" width="10.44140625" style="429" customWidth="1"/>
    <col min="5" max="5" width="14.77734375" style="429" customWidth="1"/>
    <col min="6" max="6" width="16.77734375" style="429" customWidth="1"/>
    <col min="7" max="9" width="14.77734375" style="429" customWidth="1"/>
    <col min="10" max="10" width="16.44140625" style="429" customWidth="1"/>
    <col min="11" max="11" width="15" style="429" customWidth="1"/>
    <col min="12" max="13" width="13.77734375" style="429" customWidth="1"/>
    <col min="14" max="14" width="14.33203125" style="429" customWidth="1"/>
    <col min="15" max="16" width="13" style="429" customWidth="1"/>
    <col min="17" max="17" width="15" style="429" customWidth="1"/>
    <col min="18" max="18" width="13.6640625" style="429" customWidth="1"/>
    <col min="19" max="19" width="16.5546875" style="429" customWidth="1"/>
    <col min="20" max="20" width="14.6640625" style="429" customWidth="1"/>
    <col min="21" max="21" width="15.5546875" style="429" customWidth="1"/>
    <col min="22" max="22" width="13.88671875" style="429" customWidth="1"/>
    <col min="23" max="24" width="10.77734375" style="429" customWidth="1"/>
    <col min="25" max="25" width="15.77734375" style="429" customWidth="1"/>
    <col min="26" max="26" width="30.88671875" style="429" customWidth="1"/>
    <col min="27" max="16384" width="14.33203125" style="429"/>
  </cols>
  <sheetData>
    <row r="1" spans="1:26" ht="18.600000000000001" thickBot="1" x14ac:dyDescent="0.4">
      <c r="A1" s="426"/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8"/>
    </row>
    <row r="2" spans="1:26" ht="45" customHeight="1" x14ac:dyDescent="0.35">
      <c r="A2" s="430"/>
      <c r="B2" s="246" t="s">
        <v>42</v>
      </c>
      <c r="C2" s="247"/>
      <c r="D2" s="247"/>
      <c r="E2" s="247"/>
      <c r="F2" s="247"/>
      <c r="G2" s="247"/>
      <c r="H2" s="247"/>
      <c r="I2" s="247"/>
      <c r="J2" s="247"/>
      <c r="K2" s="248"/>
      <c r="Z2" s="431"/>
    </row>
    <row r="3" spans="1:26" s="434" customFormat="1" ht="30" customHeight="1" thickBot="1" x14ac:dyDescent="0.35">
      <c r="A3" s="432"/>
      <c r="B3" s="237"/>
      <c r="C3" s="238"/>
      <c r="D3" s="249" t="s">
        <v>39</v>
      </c>
      <c r="E3" s="145"/>
      <c r="F3" s="249" t="s">
        <v>40</v>
      </c>
      <c r="G3" s="145"/>
      <c r="H3" s="433"/>
      <c r="I3" s="249" t="s">
        <v>41</v>
      </c>
      <c r="J3" s="235"/>
      <c r="K3" s="236"/>
      <c r="Z3" s="435"/>
    </row>
    <row r="4" spans="1:26" ht="18.600000000000001" thickBot="1" x14ac:dyDescent="0.4">
      <c r="A4" s="430"/>
      <c r="B4" s="250" t="s">
        <v>220</v>
      </c>
      <c r="J4" s="251" t="s">
        <v>208</v>
      </c>
      <c r="K4" s="251"/>
      <c r="Z4" s="431"/>
    </row>
    <row r="5" spans="1:26" ht="30" customHeight="1" thickBot="1" x14ac:dyDescent="0.4">
      <c r="A5" s="430"/>
      <c r="C5" s="252" t="s">
        <v>21</v>
      </c>
      <c r="D5" s="253"/>
      <c r="E5" s="253"/>
      <c r="F5" s="253"/>
      <c r="G5" s="253"/>
      <c r="H5" s="253"/>
      <c r="I5" s="253"/>
      <c r="J5" s="254"/>
      <c r="M5" s="436"/>
      <c r="N5" s="255" t="s">
        <v>170</v>
      </c>
      <c r="O5" s="255"/>
      <c r="P5" s="255"/>
      <c r="Q5" s="255"/>
      <c r="R5" s="255"/>
      <c r="S5" s="255"/>
      <c r="Z5" s="431"/>
    </row>
    <row r="6" spans="1:26" s="438" customFormat="1" ht="25.05" customHeight="1" x14ac:dyDescent="0.3">
      <c r="A6" s="437"/>
      <c r="C6" s="256" t="s">
        <v>4</v>
      </c>
      <c r="D6" s="257">
        <f>'Patient''s Extraction Sheet'!D24</f>
        <v>0</v>
      </c>
      <c r="E6" s="258" t="s">
        <v>6</v>
      </c>
      <c r="F6" s="258"/>
      <c r="G6" s="258"/>
      <c r="H6" s="258"/>
      <c r="I6" s="258"/>
      <c r="J6" s="258"/>
      <c r="M6" s="439"/>
      <c r="N6" s="259" t="s">
        <v>147</v>
      </c>
      <c r="O6" s="260"/>
      <c r="P6" s="261">
        <f>'Patient''s Extraction Sheet'!K27</f>
        <v>0</v>
      </c>
      <c r="Q6" s="262">
        <f>'Patient''s Extraction Sheet'!L27</f>
        <v>0.4</v>
      </c>
      <c r="R6" s="263" t="s">
        <v>164</v>
      </c>
      <c r="S6" s="440"/>
      <c r="Z6" s="441"/>
    </row>
    <row r="7" spans="1:26" s="438" customFormat="1" ht="25.05" customHeight="1" x14ac:dyDescent="0.3">
      <c r="A7" s="437"/>
      <c r="C7" s="264" t="s">
        <v>0</v>
      </c>
      <c r="D7" s="265">
        <f>'Patient''s Extraction Sheet'!D25</f>
        <v>0</v>
      </c>
      <c r="E7" s="266" t="s">
        <v>3</v>
      </c>
      <c r="F7" s="266"/>
      <c r="G7" s="266"/>
      <c r="H7" s="266"/>
      <c r="I7" s="266"/>
      <c r="J7" s="266"/>
      <c r="M7" s="439"/>
      <c r="N7" s="259" t="s">
        <v>151</v>
      </c>
      <c r="O7" s="260"/>
      <c r="P7" s="267">
        <f>'Patient''s Extraction Sheet'!K28</f>
        <v>0</v>
      </c>
      <c r="Q7" s="262">
        <f>'Patient''s Extraction Sheet'!L28</f>
        <v>0.7</v>
      </c>
      <c r="R7" s="263" t="s">
        <v>171</v>
      </c>
      <c r="S7" s="440"/>
      <c r="Z7" s="441"/>
    </row>
    <row r="8" spans="1:26" s="438" customFormat="1" ht="25.05" customHeight="1" x14ac:dyDescent="0.3">
      <c r="A8" s="437"/>
      <c r="C8" s="264" t="s">
        <v>118</v>
      </c>
      <c r="D8" s="265">
        <f>'Patient''s Extraction Sheet'!D26</f>
        <v>0</v>
      </c>
      <c r="E8" s="266" t="s">
        <v>7</v>
      </c>
      <c r="F8" s="266"/>
      <c r="G8" s="266"/>
      <c r="H8" s="266"/>
      <c r="I8" s="266"/>
      <c r="J8" s="266"/>
      <c r="M8" s="439"/>
      <c r="N8" s="259" t="s">
        <v>152</v>
      </c>
      <c r="O8" s="260"/>
      <c r="P8" s="267">
        <f>'Patient''s Extraction Sheet'!K29</f>
        <v>0</v>
      </c>
      <c r="Q8" s="262">
        <f>'Patient''s Extraction Sheet'!L29</f>
        <v>0.2</v>
      </c>
      <c r="R8" s="263" t="s">
        <v>171</v>
      </c>
      <c r="S8" s="440"/>
      <c r="Z8" s="441"/>
    </row>
    <row r="9" spans="1:26" s="438" customFormat="1" ht="25.05" customHeight="1" x14ac:dyDescent="0.3">
      <c r="A9" s="437"/>
      <c r="C9" s="264" t="s">
        <v>119</v>
      </c>
      <c r="D9" s="265">
        <f>'Patient''s Extraction Sheet'!D27</f>
        <v>0</v>
      </c>
      <c r="E9" s="266" t="s">
        <v>22</v>
      </c>
      <c r="F9" s="266"/>
      <c r="G9" s="266"/>
      <c r="H9" s="266"/>
      <c r="I9" s="266"/>
      <c r="J9" s="266"/>
      <c r="M9" s="439"/>
      <c r="N9" s="259" t="s">
        <v>143</v>
      </c>
      <c r="O9" s="260"/>
      <c r="P9" s="267">
        <f>'Patient''s Extraction Sheet'!K30</f>
        <v>0</v>
      </c>
      <c r="Q9" s="262">
        <f>'Patient''s Extraction Sheet'!L30</f>
        <v>0.1</v>
      </c>
      <c r="R9" s="263" t="s">
        <v>171</v>
      </c>
      <c r="S9" s="440"/>
      <c r="Z9" s="441"/>
    </row>
    <row r="10" spans="1:26" s="438" customFormat="1" ht="25.05" customHeight="1" x14ac:dyDescent="0.3">
      <c r="A10" s="437"/>
      <c r="C10" s="264" t="s">
        <v>198</v>
      </c>
      <c r="D10" s="265">
        <f>'Patient''s Extraction Sheet'!D28</f>
        <v>0</v>
      </c>
      <c r="E10" s="268" t="s">
        <v>200</v>
      </c>
      <c r="F10" s="269"/>
      <c r="G10" s="269"/>
      <c r="H10" s="269"/>
      <c r="I10" s="269"/>
      <c r="J10" s="270"/>
      <c r="M10" s="439"/>
      <c r="N10" s="271" t="s">
        <v>148</v>
      </c>
      <c r="O10" s="272"/>
      <c r="P10" s="273">
        <f>'Patient''s Extraction Sheet'!K31</f>
        <v>0</v>
      </c>
      <c r="Q10" s="262" t="str">
        <f>'Patient''s Extraction Sheet'!L31</f>
        <v/>
      </c>
      <c r="R10" s="442"/>
      <c r="S10" s="442"/>
      <c r="Z10" s="441"/>
    </row>
    <row r="11" spans="1:26" s="438" customFormat="1" ht="25.05" customHeight="1" x14ac:dyDescent="0.3">
      <c r="A11" s="437"/>
      <c r="C11" s="264" t="s">
        <v>63</v>
      </c>
      <c r="D11" s="265">
        <f>'Patient''s Extraction Sheet'!D29</f>
        <v>0</v>
      </c>
      <c r="E11" s="266" t="s">
        <v>64</v>
      </c>
      <c r="F11" s="266"/>
      <c r="G11" s="266"/>
      <c r="H11" s="266"/>
      <c r="I11" s="266"/>
      <c r="J11" s="266"/>
      <c r="M11" s="439"/>
      <c r="N11" s="259" t="s">
        <v>149</v>
      </c>
      <c r="O11" s="260"/>
      <c r="P11" s="273" t="str">
        <f>'Patient''s Extraction Sheet'!K32</f>
        <v/>
      </c>
      <c r="Q11" s="262" t="str">
        <f>'Patient''s Extraction Sheet'!L32</f>
        <v/>
      </c>
      <c r="R11" s="263" t="s">
        <v>172</v>
      </c>
      <c r="S11" s="440"/>
      <c r="Z11" s="441"/>
    </row>
    <row r="12" spans="1:26" ht="25.05" customHeight="1" x14ac:dyDescent="0.35">
      <c r="A12" s="430"/>
      <c r="C12" s="274" t="s">
        <v>181</v>
      </c>
      <c r="D12" s="275">
        <f>'Patient''s Extraction Sheet'!D30</f>
        <v>0</v>
      </c>
      <c r="E12" s="276" t="s">
        <v>5</v>
      </c>
      <c r="F12" s="276"/>
      <c r="G12" s="276"/>
      <c r="H12" s="276"/>
      <c r="I12" s="276"/>
      <c r="J12" s="276"/>
      <c r="M12" s="439"/>
      <c r="N12" s="259" t="s">
        <v>150</v>
      </c>
      <c r="O12" s="260"/>
      <c r="P12" s="273">
        <f>'Patient''s Extraction Sheet'!K33</f>
        <v>0</v>
      </c>
      <c r="Q12" s="262">
        <f>'Patient''s Extraction Sheet'!L33</f>
        <v>0.06</v>
      </c>
      <c r="R12" s="263" t="s">
        <v>172</v>
      </c>
      <c r="S12" s="440"/>
      <c r="Z12" s="431"/>
    </row>
    <row r="13" spans="1:26" ht="25.05" customHeight="1" x14ac:dyDescent="0.35">
      <c r="A13" s="430"/>
      <c r="C13" s="277" t="s">
        <v>179</v>
      </c>
      <c r="D13" s="278">
        <f>'Patient''s Extraction Sheet'!D31</f>
        <v>0</v>
      </c>
      <c r="E13" s="266" t="s">
        <v>184</v>
      </c>
      <c r="F13" s="266"/>
      <c r="G13" s="266"/>
      <c r="H13" s="266"/>
      <c r="I13" s="266"/>
      <c r="J13" s="266"/>
      <c r="M13" s="439"/>
      <c r="Z13" s="431"/>
    </row>
    <row r="14" spans="1:26" ht="25.05" customHeight="1" x14ac:dyDescent="0.35">
      <c r="A14" s="430"/>
      <c r="C14" s="279" t="s">
        <v>180</v>
      </c>
      <c r="D14" s="280">
        <f>'Patient''s Extraction Sheet'!D32</f>
        <v>0</v>
      </c>
      <c r="E14" s="268" t="s">
        <v>185</v>
      </c>
      <c r="F14" s="269"/>
      <c r="G14" s="269"/>
      <c r="H14" s="269"/>
      <c r="I14" s="269"/>
      <c r="J14" s="270"/>
      <c r="M14" s="439"/>
      <c r="Q14" s="443"/>
      <c r="Z14" s="431"/>
    </row>
    <row r="15" spans="1:26" ht="24.6" customHeight="1" x14ac:dyDescent="0.35">
      <c r="A15" s="430"/>
      <c r="C15" s="279" t="s">
        <v>199</v>
      </c>
      <c r="D15" s="280">
        <f>'Patient''s Extraction Sheet'!D33</f>
        <v>0</v>
      </c>
      <c r="E15" s="268" t="s">
        <v>200</v>
      </c>
      <c r="F15" s="269"/>
      <c r="G15" s="269"/>
      <c r="H15" s="269"/>
      <c r="I15" s="269"/>
      <c r="J15" s="270"/>
      <c r="M15" s="439"/>
      <c r="Q15" s="443"/>
      <c r="Z15" s="431"/>
    </row>
    <row r="16" spans="1:26" ht="25.05" customHeight="1" thickBot="1" x14ac:dyDescent="0.4">
      <c r="A16" s="430"/>
      <c r="C16" s="281" t="s">
        <v>8</v>
      </c>
      <c r="D16" s="282">
        <f>D6+D12</f>
        <v>0</v>
      </c>
      <c r="E16" s="438"/>
      <c r="F16" s="438"/>
      <c r="G16" s="438"/>
      <c r="H16" s="438"/>
      <c r="I16" s="438"/>
      <c r="L16" s="439"/>
      <c r="P16" s="443"/>
      <c r="Z16" s="431"/>
    </row>
    <row r="17" spans="1:26" ht="25.05" customHeight="1" thickTop="1" x14ac:dyDescent="0.35">
      <c r="A17" s="430"/>
      <c r="L17" s="439"/>
      <c r="P17" s="443"/>
      <c r="Z17" s="431"/>
    </row>
    <row r="18" spans="1:26" ht="1.95" customHeight="1" thickBot="1" x14ac:dyDescent="0.4">
      <c r="A18" s="430"/>
      <c r="B18" s="444"/>
      <c r="C18" s="445"/>
      <c r="D18" s="445"/>
      <c r="E18" s="445"/>
      <c r="F18" s="445"/>
      <c r="G18" s="445"/>
      <c r="H18" s="445"/>
      <c r="I18" s="445"/>
      <c r="J18" s="446"/>
      <c r="R18" s="250" t="s">
        <v>160</v>
      </c>
      <c r="Z18" s="431"/>
    </row>
    <row r="19" spans="1:26" s="449" customFormat="1" ht="23.4" x14ac:dyDescent="0.45">
      <c r="A19" s="447"/>
      <c r="B19" s="283" t="s">
        <v>43</v>
      </c>
      <c r="C19" s="284" t="s">
        <v>18</v>
      </c>
      <c r="D19" s="285"/>
      <c r="E19" s="286" t="s">
        <v>17</v>
      </c>
      <c r="F19" s="287"/>
      <c r="G19" s="287"/>
      <c r="H19" s="287"/>
      <c r="I19" s="288"/>
      <c r="J19" s="288"/>
      <c r="K19" s="286" t="s">
        <v>16</v>
      </c>
      <c r="L19" s="287"/>
      <c r="M19" s="287"/>
      <c r="N19" s="287"/>
      <c r="O19" s="287"/>
      <c r="P19" s="287"/>
      <c r="Q19" s="287"/>
      <c r="R19" s="289"/>
      <c r="S19" s="290" t="s">
        <v>20</v>
      </c>
      <c r="T19" s="448"/>
      <c r="U19" s="291" t="s">
        <v>157</v>
      </c>
      <c r="V19" s="292"/>
      <c r="W19" s="293" t="s">
        <v>14</v>
      </c>
      <c r="X19" s="293"/>
      <c r="Y19" s="294" t="s">
        <v>15</v>
      </c>
      <c r="Z19" s="295" t="s">
        <v>19</v>
      </c>
    </row>
    <row r="20" spans="1:26" s="449" customFormat="1" ht="34.950000000000003" customHeight="1" x14ac:dyDescent="0.35">
      <c r="A20" s="447"/>
      <c r="B20" s="296"/>
      <c r="C20" s="297"/>
      <c r="D20" s="298"/>
      <c r="E20" s="299" t="s">
        <v>25</v>
      </c>
      <c r="F20" s="299" t="s">
        <v>24</v>
      </c>
      <c r="G20" s="299" t="s">
        <v>2</v>
      </c>
      <c r="H20" s="299" t="s">
        <v>23</v>
      </c>
      <c r="I20" s="299" t="s">
        <v>63</v>
      </c>
      <c r="J20" s="300" t="s">
        <v>9</v>
      </c>
      <c r="K20" s="301" t="s">
        <v>97</v>
      </c>
      <c r="L20" s="299" t="s">
        <v>10</v>
      </c>
      <c r="M20" s="299" t="s">
        <v>191</v>
      </c>
      <c r="N20" s="299" t="s">
        <v>96</v>
      </c>
      <c r="O20" s="302" t="s">
        <v>44</v>
      </c>
      <c r="P20" s="303" t="s">
        <v>210</v>
      </c>
      <c r="Q20" s="304" t="s">
        <v>95</v>
      </c>
      <c r="R20" s="305" t="s">
        <v>183</v>
      </c>
      <c r="S20" s="306" t="s">
        <v>211</v>
      </c>
      <c r="T20" s="300" t="s">
        <v>11</v>
      </c>
      <c r="U20" s="307">
        <v>0.1</v>
      </c>
      <c r="V20" s="308" t="s">
        <v>26</v>
      </c>
      <c r="W20" s="309" t="s">
        <v>14</v>
      </c>
      <c r="X20" s="310"/>
      <c r="Y20" s="311"/>
      <c r="Z20" s="312"/>
    </row>
    <row r="21" spans="1:26" s="451" customFormat="1" ht="34.950000000000003" customHeight="1" thickBot="1" x14ac:dyDescent="0.4">
      <c r="A21" s="450"/>
      <c r="B21" s="313"/>
      <c r="C21" s="314"/>
      <c r="D21" s="315"/>
      <c r="E21" s="316"/>
      <c r="F21" s="316"/>
      <c r="G21" s="316"/>
      <c r="H21" s="316"/>
      <c r="I21" s="316"/>
      <c r="J21" s="317"/>
      <c r="K21" s="318"/>
      <c r="L21" s="316"/>
      <c r="M21" s="316"/>
      <c r="N21" s="316"/>
      <c r="O21" s="319"/>
      <c r="P21" s="320"/>
      <c r="Q21" s="321"/>
      <c r="R21" s="322"/>
      <c r="S21" s="323"/>
      <c r="T21" s="317"/>
      <c r="U21" s="324"/>
      <c r="V21" s="325"/>
      <c r="W21" s="326" t="s">
        <v>12</v>
      </c>
      <c r="X21" s="327" t="s">
        <v>13</v>
      </c>
      <c r="Y21" s="328"/>
      <c r="Z21" s="312"/>
    </row>
    <row r="22" spans="1:26" s="451" customFormat="1" ht="24" thickBot="1" x14ac:dyDescent="0.4">
      <c r="A22" s="450"/>
      <c r="B22" s="329" t="s">
        <v>28</v>
      </c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1"/>
    </row>
    <row r="23" spans="1:26" s="434" customFormat="1" ht="45" customHeight="1" x14ac:dyDescent="0.3">
      <c r="A23" s="432"/>
      <c r="B23" s="332">
        <v>1</v>
      </c>
      <c r="C23" s="333" t="s">
        <v>29</v>
      </c>
      <c r="D23" s="334"/>
      <c r="E23" s="335">
        <f>D7*180+D10*180+D14*60</f>
        <v>0</v>
      </c>
      <c r="F23" s="336">
        <f>D8*540</f>
        <v>0</v>
      </c>
      <c r="G23" s="336">
        <f>D9*540</f>
        <v>0</v>
      </c>
      <c r="H23" s="336">
        <v>0</v>
      </c>
      <c r="I23" s="425"/>
      <c r="J23" s="337">
        <f t="shared" ref="J23:J28" si="0">SUM(E23:H23)</f>
        <v>0</v>
      </c>
      <c r="K23" s="2">
        <v>1200</v>
      </c>
      <c r="L23" s="3">
        <v>1800</v>
      </c>
      <c r="M23" s="338">
        <v>0</v>
      </c>
      <c r="N23" s="339">
        <f>K23+L23+M23-P23</f>
        <v>1800</v>
      </c>
      <c r="O23" s="336">
        <f>N23/3</f>
        <v>600</v>
      </c>
      <c r="P23" s="33">
        <v>1200</v>
      </c>
      <c r="Q23" s="340">
        <v>0</v>
      </c>
      <c r="R23" s="144"/>
      <c r="S23" s="341">
        <f>P23-Q23-R23</f>
        <v>1200</v>
      </c>
      <c r="T23" s="342">
        <f t="shared" ref="T23:T28" si="1">J23-S23</f>
        <v>-1200</v>
      </c>
      <c r="U23" s="343">
        <f>T23*$U$20</f>
        <v>-120</v>
      </c>
      <c r="V23" s="342">
        <f>T23+U23</f>
        <v>-1320</v>
      </c>
      <c r="W23" s="137"/>
      <c r="X23" s="132"/>
      <c r="Y23" s="344">
        <f>V23+W23-X23</f>
        <v>-1320</v>
      </c>
      <c r="Z23" s="124"/>
    </row>
    <row r="24" spans="1:26" s="434" customFormat="1" ht="45" customHeight="1" x14ac:dyDescent="0.3">
      <c r="A24" s="432"/>
      <c r="B24" s="345">
        <v>2</v>
      </c>
      <c r="C24" s="346" t="s">
        <v>30</v>
      </c>
      <c r="D24" s="347"/>
      <c r="E24" s="348">
        <f>D7*360+D10*900+D14*60</f>
        <v>0</v>
      </c>
      <c r="F24" s="349">
        <v>0</v>
      </c>
      <c r="G24" s="349">
        <v>0</v>
      </c>
      <c r="H24" s="349">
        <v>0</v>
      </c>
      <c r="I24" s="423"/>
      <c r="J24" s="350">
        <f t="shared" si="0"/>
        <v>0</v>
      </c>
      <c r="K24" s="4"/>
      <c r="L24" s="5"/>
      <c r="M24" s="5"/>
      <c r="N24" s="339">
        <f t="shared" ref="N24:N28" si="2">K24+L24+M24-P24</f>
        <v>0</v>
      </c>
      <c r="O24" s="336">
        <f t="shared" ref="O24:O28" si="3">N24/3</f>
        <v>0</v>
      </c>
      <c r="P24" s="33"/>
      <c r="Q24" s="340">
        <v>0</v>
      </c>
      <c r="R24" s="351">
        <v>0</v>
      </c>
      <c r="S24" s="352">
        <f t="shared" ref="S24:S28" si="4">P24-Q24-R24</f>
        <v>0</v>
      </c>
      <c r="T24" s="353">
        <f t="shared" si="1"/>
        <v>0</v>
      </c>
      <c r="U24" s="354">
        <f t="shared" ref="U24:U28" si="5">T24*$U$20</f>
        <v>0</v>
      </c>
      <c r="V24" s="353">
        <f t="shared" ref="V24:V32" si="6">T24+U24</f>
        <v>0</v>
      </c>
      <c r="W24" s="138"/>
      <c r="X24" s="134"/>
      <c r="Y24" s="344">
        <f t="shared" ref="Y24:Y28" si="7">V24+W24-X24</f>
        <v>0</v>
      </c>
      <c r="Z24" s="102"/>
    </row>
    <row r="25" spans="1:26" s="434" customFormat="1" ht="45" customHeight="1" x14ac:dyDescent="0.3">
      <c r="A25" s="432"/>
      <c r="B25" s="345">
        <v>3</v>
      </c>
      <c r="C25" s="346" t="s">
        <v>31</v>
      </c>
      <c r="D25" s="347"/>
      <c r="E25" s="348">
        <v>0</v>
      </c>
      <c r="F25" s="349">
        <v>0</v>
      </c>
      <c r="G25" s="349">
        <f>D9*180</f>
        <v>0</v>
      </c>
      <c r="H25" s="349">
        <v>0</v>
      </c>
      <c r="I25" s="423"/>
      <c r="J25" s="350">
        <f t="shared" si="0"/>
        <v>0</v>
      </c>
      <c r="K25" s="4"/>
      <c r="L25" s="5"/>
      <c r="M25" s="5"/>
      <c r="N25" s="339">
        <f t="shared" si="2"/>
        <v>0</v>
      </c>
      <c r="O25" s="336">
        <f t="shared" si="3"/>
        <v>0</v>
      </c>
      <c r="P25" s="33"/>
      <c r="Q25" s="340">
        <v>0</v>
      </c>
      <c r="R25" s="351">
        <v>0</v>
      </c>
      <c r="S25" s="352">
        <f t="shared" si="4"/>
        <v>0</v>
      </c>
      <c r="T25" s="353">
        <f t="shared" si="1"/>
        <v>0</v>
      </c>
      <c r="U25" s="354">
        <f t="shared" si="5"/>
        <v>0</v>
      </c>
      <c r="V25" s="353">
        <f t="shared" si="6"/>
        <v>0</v>
      </c>
      <c r="W25" s="138"/>
      <c r="X25" s="134"/>
      <c r="Y25" s="344">
        <f t="shared" si="7"/>
        <v>0</v>
      </c>
      <c r="Z25" s="102"/>
    </row>
    <row r="26" spans="1:26" s="434" customFormat="1" ht="45" customHeight="1" x14ac:dyDescent="0.3">
      <c r="A26" s="432"/>
      <c r="B26" s="345">
        <v>6</v>
      </c>
      <c r="C26" s="346" t="s">
        <v>32</v>
      </c>
      <c r="D26" s="347"/>
      <c r="E26" s="348">
        <f>D11*90</f>
        <v>0</v>
      </c>
      <c r="F26" s="349">
        <v>0</v>
      </c>
      <c r="G26" s="349">
        <v>0</v>
      </c>
      <c r="H26" s="349">
        <v>0</v>
      </c>
      <c r="I26" s="350">
        <f>($D$11*3*30)</f>
        <v>0</v>
      </c>
      <c r="J26" s="350">
        <f t="shared" si="0"/>
        <v>0</v>
      </c>
      <c r="K26" s="4"/>
      <c r="L26" s="140"/>
      <c r="M26" s="5"/>
      <c r="N26" s="339">
        <f t="shared" si="2"/>
        <v>0</v>
      </c>
      <c r="O26" s="336">
        <f t="shared" si="3"/>
        <v>0</v>
      </c>
      <c r="P26" s="33"/>
      <c r="Q26" s="340">
        <v>0</v>
      </c>
      <c r="R26" s="351">
        <v>0</v>
      </c>
      <c r="S26" s="352">
        <f t="shared" si="4"/>
        <v>0</v>
      </c>
      <c r="T26" s="353">
        <f t="shared" si="1"/>
        <v>0</v>
      </c>
      <c r="U26" s="354">
        <f t="shared" si="5"/>
        <v>0</v>
      </c>
      <c r="V26" s="353">
        <f t="shared" si="6"/>
        <v>0</v>
      </c>
      <c r="W26" s="138"/>
      <c r="X26" s="134"/>
      <c r="Y26" s="344">
        <f t="shared" si="7"/>
        <v>0</v>
      </c>
      <c r="Z26" s="102"/>
    </row>
    <row r="27" spans="1:26" s="434" customFormat="1" ht="45" customHeight="1" x14ac:dyDescent="0.3">
      <c r="A27" s="432"/>
      <c r="B27" s="452"/>
      <c r="C27" s="356" t="s">
        <v>33</v>
      </c>
      <c r="D27" s="357"/>
      <c r="E27" s="358">
        <f>D11*90</f>
        <v>0</v>
      </c>
      <c r="F27" s="359">
        <v>0</v>
      </c>
      <c r="G27" s="359">
        <v>0</v>
      </c>
      <c r="H27" s="359">
        <v>0</v>
      </c>
      <c r="I27" s="360">
        <f>($D$11*3*30)</f>
        <v>0</v>
      </c>
      <c r="J27" s="350">
        <f t="shared" si="0"/>
        <v>0</v>
      </c>
      <c r="K27" s="120"/>
      <c r="L27" s="142"/>
      <c r="M27" s="121"/>
      <c r="N27" s="339">
        <f t="shared" si="2"/>
        <v>0</v>
      </c>
      <c r="O27" s="349">
        <v>0</v>
      </c>
      <c r="P27" s="34"/>
      <c r="Q27" s="34"/>
      <c r="R27" s="143"/>
      <c r="S27" s="363">
        <f>P27-Q27-R27</f>
        <v>0</v>
      </c>
      <c r="T27" s="364">
        <f t="shared" si="1"/>
        <v>0</v>
      </c>
      <c r="U27" s="365">
        <f t="shared" si="5"/>
        <v>0</v>
      </c>
      <c r="V27" s="364">
        <f t="shared" si="6"/>
        <v>0</v>
      </c>
      <c r="W27" s="139"/>
      <c r="X27" s="136"/>
      <c r="Y27" s="366">
        <f t="shared" si="7"/>
        <v>0</v>
      </c>
      <c r="Z27" s="122"/>
    </row>
    <row r="28" spans="1:26" s="434" customFormat="1" ht="45" customHeight="1" thickBot="1" x14ac:dyDescent="0.35">
      <c r="A28" s="432"/>
      <c r="B28" s="355">
        <v>7</v>
      </c>
      <c r="C28" s="356" t="s">
        <v>212</v>
      </c>
      <c r="D28" s="357"/>
      <c r="E28" s="358">
        <v>0</v>
      </c>
      <c r="F28" s="359">
        <v>0</v>
      </c>
      <c r="G28" s="359">
        <v>0</v>
      </c>
      <c r="H28" s="359">
        <v>0</v>
      </c>
      <c r="I28" s="360">
        <v>0</v>
      </c>
      <c r="J28" s="360">
        <f t="shared" si="0"/>
        <v>0</v>
      </c>
      <c r="K28" s="120"/>
      <c r="L28" s="121"/>
      <c r="M28" s="121"/>
      <c r="N28" s="339">
        <f t="shared" si="2"/>
        <v>0</v>
      </c>
      <c r="O28" s="359">
        <f t="shared" si="3"/>
        <v>0</v>
      </c>
      <c r="P28" s="123"/>
      <c r="Q28" s="367">
        <v>0</v>
      </c>
      <c r="R28" s="362">
        <v>0</v>
      </c>
      <c r="S28" s="368">
        <f t="shared" si="4"/>
        <v>0</v>
      </c>
      <c r="T28" s="369">
        <f t="shared" si="1"/>
        <v>0</v>
      </c>
      <c r="U28" s="370">
        <f t="shared" si="5"/>
        <v>0</v>
      </c>
      <c r="V28" s="371">
        <f t="shared" si="6"/>
        <v>0</v>
      </c>
      <c r="W28" s="139"/>
      <c r="X28" s="136"/>
      <c r="Y28" s="366">
        <f t="shared" si="7"/>
        <v>0</v>
      </c>
      <c r="Z28" s="122"/>
    </row>
    <row r="29" spans="1:26" s="434" customFormat="1" ht="24" thickBot="1" x14ac:dyDescent="0.35">
      <c r="A29" s="432"/>
      <c r="B29" s="329" t="s">
        <v>27</v>
      </c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72"/>
      <c r="V29" s="372"/>
      <c r="W29" s="330"/>
      <c r="X29" s="330"/>
      <c r="Y29" s="330"/>
      <c r="Z29" s="331"/>
    </row>
    <row r="30" spans="1:26" s="434" customFormat="1" ht="45" customHeight="1" x14ac:dyDescent="0.3">
      <c r="A30" s="432"/>
      <c r="B30" s="332">
        <v>8</v>
      </c>
      <c r="C30" s="333" t="s">
        <v>34</v>
      </c>
      <c r="D30" s="334"/>
      <c r="E30" s="335">
        <v>0</v>
      </c>
      <c r="F30" s="336">
        <v>0</v>
      </c>
      <c r="G30" s="336">
        <v>0</v>
      </c>
      <c r="H30" s="336">
        <f>D13*180</f>
        <v>0</v>
      </c>
      <c r="I30" s="425"/>
      <c r="J30" s="337">
        <f>SUM(E30:H30)</f>
        <v>0</v>
      </c>
      <c r="K30" s="2"/>
      <c r="L30" s="3"/>
      <c r="M30" s="3"/>
      <c r="N30" s="339">
        <f>K30+L30+M30-P30</f>
        <v>0</v>
      </c>
      <c r="O30" s="336">
        <f>N30/3</f>
        <v>0</v>
      </c>
      <c r="P30" s="33"/>
      <c r="Q30" s="340">
        <v>0</v>
      </c>
      <c r="R30" s="373">
        <v>0</v>
      </c>
      <c r="S30" s="374">
        <f>P30-Q30-R30</f>
        <v>0</v>
      </c>
      <c r="T30" s="336">
        <f>J30-S30</f>
        <v>0</v>
      </c>
      <c r="U30" s="336">
        <f>T30*$U$20</f>
        <v>0</v>
      </c>
      <c r="V30" s="336">
        <f t="shared" si="6"/>
        <v>0</v>
      </c>
      <c r="W30" s="131"/>
      <c r="X30" s="132"/>
      <c r="Y30" s="344">
        <f>V30+W30-X30</f>
        <v>0</v>
      </c>
      <c r="Z30" s="124"/>
    </row>
    <row r="31" spans="1:26" s="434" customFormat="1" ht="45" customHeight="1" x14ac:dyDescent="0.3">
      <c r="A31" s="432"/>
      <c r="B31" s="345">
        <v>9</v>
      </c>
      <c r="C31" s="346" t="s">
        <v>35</v>
      </c>
      <c r="D31" s="347"/>
      <c r="E31" s="348">
        <v>0</v>
      </c>
      <c r="F31" s="349">
        <v>0</v>
      </c>
      <c r="G31" s="349">
        <v>0</v>
      </c>
      <c r="H31" s="349">
        <f>D13*360</f>
        <v>0</v>
      </c>
      <c r="I31" s="423"/>
      <c r="J31" s="350">
        <f>SUM(E31:H31)</f>
        <v>0</v>
      </c>
      <c r="K31" s="4"/>
      <c r="L31" s="5"/>
      <c r="M31" s="5"/>
      <c r="N31" s="339">
        <f t="shared" ref="N31:N32" si="8">K31+L31+M31-P31</f>
        <v>0</v>
      </c>
      <c r="O31" s="349">
        <f t="shared" ref="O31:O32" si="9">N31/3</f>
        <v>0</v>
      </c>
      <c r="P31" s="34"/>
      <c r="Q31" s="361">
        <v>0</v>
      </c>
      <c r="R31" s="375">
        <v>0</v>
      </c>
      <c r="S31" s="374">
        <f t="shared" ref="S31:S32" si="10">P31-Q31-R31</f>
        <v>0</v>
      </c>
      <c r="T31" s="336">
        <f>J31-S31</f>
        <v>0</v>
      </c>
      <c r="U31" s="349">
        <f t="shared" ref="U31:U32" si="11">T31*$U$20</f>
        <v>0</v>
      </c>
      <c r="V31" s="336">
        <f t="shared" si="6"/>
        <v>0</v>
      </c>
      <c r="W31" s="133"/>
      <c r="X31" s="134"/>
      <c r="Y31" s="344">
        <f t="shared" ref="Y31:Y32" si="12">V31+W31-X31</f>
        <v>0</v>
      </c>
      <c r="Z31" s="102"/>
    </row>
    <row r="32" spans="1:26" s="434" customFormat="1" ht="45" customHeight="1" thickBot="1" x14ac:dyDescent="0.35">
      <c r="A32" s="432"/>
      <c r="B32" s="355">
        <v>11</v>
      </c>
      <c r="C32" s="314" t="s">
        <v>116</v>
      </c>
      <c r="D32" s="357"/>
      <c r="E32" s="358">
        <v>0</v>
      </c>
      <c r="F32" s="359">
        <v>0</v>
      </c>
      <c r="G32" s="359">
        <v>0</v>
      </c>
      <c r="H32" s="359">
        <f>D13/2*180</f>
        <v>0</v>
      </c>
      <c r="I32" s="424"/>
      <c r="J32" s="360">
        <f>SUM(E32:H32)</f>
        <v>0</v>
      </c>
      <c r="K32" s="120"/>
      <c r="L32" s="121"/>
      <c r="M32" s="121"/>
      <c r="N32" s="339">
        <f t="shared" si="8"/>
        <v>0</v>
      </c>
      <c r="O32" s="359">
        <f t="shared" si="9"/>
        <v>0</v>
      </c>
      <c r="P32" s="123"/>
      <c r="Q32" s="367">
        <v>0</v>
      </c>
      <c r="R32" s="376">
        <v>0</v>
      </c>
      <c r="S32" s="374">
        <f t="shared" si="10"/>
        <v>0</v>
      </c>
      <c r="T32" s="377">
        <f>J32-S32</f>
        <v>0</v>
      </c>
      <c r="U32" s="359">
        <f t="shared" si="11"/>
        <v>0</v>
      </c>
      <c r="V32" s="377">
        <f t="shared" si="6"/>
        <v>0</v>
      </c>
      <c r="W32" s="135"/>
      <c r="X32" s="136"/>
      <c r="Y32" s="366">
        <f t="shared" si="12"/>
        <v>0</v>
      </c>
      <c r="Z32" s="122"/>
    </row>
    <row r="33" spans="1:26" s="434" customFormat="1" ht="24" thickBot="1" x14ac:dyDescent="0.35">
      <c r="A33" s="432"/>
      <c r="B33" s="329" t="s">
        <v>161</v>
      </c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1"/>
    </row>
    <row r="34" spans="1:26" s="434" customFormat="1" ht="24" thickBot="1" x14ac:dyDescent="0.35">
      <c r="A34" s="432"/>
      <c r="B34" s="453"/>
      <c r="C34" s="378" t="s">
        <v>18</v>
      </c>
      <c r="D34" s="379"/>
      <c r="E34" s="380" t="s">
        <v>17</v>
      </c>
      <c r="F34" s="381"/>
      <c r="G34" s="381"/>
      <c r="H34" s="381"/>
      <c r="I34" s="381"/>
      <c r="J34" s="382"/>
      <c r="K34" s="383" t="s">
        <v>16</v>
      </c>
      <c r="L34" s="384"/>
      <c r="M34" s="384"/>
      <c r="N34" s="384"/>
      <c r="O34" s="384"/>
      <c r="P34" s="384"/>
      <c r="Q34" s="384"/>
      <c r="R34" s="384"/>
      <c r="S34" s="384"/>
      <c r="T34" s="385"/>
      <c r="U34" s="380" t="s">
        <v>157</v>
      </c>
      <c r="V34" s="382"/>
      <c r="W34" s="386" t="s">
        <v>14</v>
      </c>
      <c r="X34" s="387"/>
      <c r="Y34" s="388" t="s">
        <v>15</v>
      </c>
      <c r="Z34" s="389" t="s">
        <v>19</v>
      </c>
    </row>
    <row r="35" spans="1:26" s="456" customFormat="1" ht="54.6" thickBot="1" x14ac:dyDescent="0.4">
      <c r="A35" s="454"/>
      <c r="B35" s="455"/>
      <c r="C35" s="390"/>
      <c r="D35" s="390"/>
      <c r="E35" s="391" t="s">
        <v>158</v>
      </c>
      <c r="F35" s="391" t="s">
        <v>152</v>
      </c>
      <c r="G35" s="391" t="s">
        <v>143</v>
      </c>
      <c r="H35" s="391" t="s">
        <v>153</v>
      </c>
      <c r="I35" s="391" t="s">
        <v>154</v>
      </c>
      <c r="J35" s="392" t="s">
        <v>155</v>
      </c>
      <c r="K35" s="393" t="s">
        <v>97</v>
      </c>
      <c r="L35" s="394" t="s">
        <v>10</v>
      </c>
      <c r="M35" s="394" t="s">
        <v>156</v>
      </c>
      <c r="N35" s="394" t="s">
        <v>96</v>
      </c>
      <c r="O35" s="394" t="s">
        <v>44</v>
      </c>
      <c r="P35" s="395" t="s">
        <v>210</v>
      </c>
      <c r="Q35" s="396" t="s">
        <v>95</v>
      </c>
      <c r="R35" s="394" t="s">
        <v>183</v>
      </c>
      <c r="S35" s="394" t="s">
        <v>211</v>
      </c>
      <c r="T35" s="397" t="s">
        <v>11</v>
      </c>
      <c r="U35" s="398">
        <v>0.1</v>
      </c>
      <c r="V35" s="399" t="s">
        <v>26</v>
      </c>
      <c r="W35" s="400" t="s">
        <v>12</v>
      </c>
      <c r="X35" s="401" t="s">
        <v>13</v>
      </c>
      <c r="Y35" s="402"/>
      <c r="Z35" s="403"/>
    </row>
    <row r="36" spans="1:26" s="434" customFormat="1" ht="45" customHeight="1" thickBot="1" x14ac:dyDescent="0.35">
      <c r="A36" s="432"/>
      <c r="B36" s="332">
        <v>12</v>
      </c>
      <c r="C36" s="404" t="s">
        <v>134</v>
      </c>
      <c r="D36" s="404"/>
      <c r="E36" s="336">
        <f>P7*36</f>
        <v>0</v>
      </c>
      <c r="F36" s="336">
        <v>0</v>
      </c>
      <c r="G36" s="336">
        <v>0</v>
      </c>
      <c r="H36" s="336">
        <v>0</v>
      </c>
      <c r="I36" s="336">
        <v>0</v>
      </c>
      <c r="J36" s="337">
        <f>SUM(E36:I36)</f>
        <v>0</v>
      </c>
      <c r="K36" s="77"/>
      <c r="L36" s="73"/>
      <c r="M36" s="73"/>
      <c r="N36" s="405">
        <f>K36+L36+M36-P36</f>
        <v>0</v>
      </c>
      <c r="O36" s="406">
        <f>N36/3</f>
        <v>0</v>
      </c>
      <c r="P36" s="141"/>
      <c r="Q36" s="407">
        <v>0</v>
      </c>
      <c r="R36" s="408">
        <v>0</v>
      </c>
      <c r="S36" s="409">
        <f>P36-Q36-R36</f>
        <v>0</v>
      </c>
      <c r="T36" s="349">
        <f>J36-S36</f>
        <v>0</v>
      </c>
      <c r="U36" s="410">
        <f>T36*$U$35</f>
        <v>0</v>
      </c>
      <c r="V36" s="342">
        <f>SUM(T36:U36)</f>
        <v>0</v>
      </c>
      <c r="W36" s="125"/>
      <c r="X36" s="126"/>
      <c r="Y36" s="344">
        <f>V36+W36-X36</f>
        <v>0</v>
      </c>
      <c r="Z36" s="101"/>
    </row>
    <row r="37" spans="1:26" s="434" customFormat="1" ht="45" customHeight="1" thickBot="1" x14ac:dyDescent="0.35">
      <c r="A37" s="432"/>
      <c r="B37" s="345">
        <v>13</v>
      </c>
      <c r="C37" s="411" t="s">
        <v>111</v>
      </c>
      <c r="D37" s="411"/>
      <c r="E37" s="349">
        <v>0</v>
      </c>
      <c r="F37" s="349">
        <v>0</v>
      </c>
      <c r="G37" s="349">
        <v>0</v>
      </c>
      <c r="H37" s="349" t="str">
        <f>IFERROR(P11*180,"")</f>
        <v/>
      </c>
      <c r="I37" s="349">
        <v>0</v>
      </c>
      <c r="J37" s="350">
        <f t="shared" ref="J37:J38" si="13">SUM(E37:I37)</f>
        <v>0</v>
      </c>
      <c r="K37" s="4"/>
      <c r="L37" s="5"/>
      <c r="M37" s="5"/>
      <c r="N37" s="405">
        <f t="shared" ref="N37:N38" si="14">K37+L37+M37-P37</f>
        <v>0</v>
      </c>
      <c r="O37" s="349">
        <f t="shared" ref="O37:O38" si="15">N37/3</f>
        <v>0</v>
      </c>
      <c r="P37" s="75"/>
      <c r="Q37" s="361">
        <v>0</v>
      </c>
      <c r="R37" s="375">
        <v>0</v>
      </c>
      <c r="S37" s="409">
        <f t="shared" ref="S37:S38" si="16">P37-Q37-R37</f>
        <v>0</v>
      </c>
      <c r="T37" s="349">
        <f t="shared" ref="T37:T38" si="17">J37-S37</f>
        <v>0</v>
      </c>
      <c r="U37" s="412">
        <f t="shared" ref="U37:U38" si="18">T37*$U$35</f>
        <v>0</v>
      </c>
      <c r="V37" s="353">
        <f t="shared" ref="V37:V38" si="19">SUM(T37:U37)</f>
        <v>0</v>
      </c>
      <c r="W37" s="127"/>
      <c r="X37" s="128"/>
      <c r="Y37" s="344">
        <f t="shared" ref="Y37:Y38" si="20">V37+W37-X37</f>
        <v>0</v>
      </c>
      <c r="Z37" s="102"/>
    </row>
    <row r="38" spans="1:26" s="434" customFormat="1" ht="45" customHeight="1" thickBot="1" x14ac:dyDescent="0.35">
      <c r="A38" s="432"/>
      <c r="B38" s="345">
        <v>14</v>
      </c>
      <c r="C38" s="411" t="s">
        <v>117</v>
      </c>
      <c r="D38" s="411"/>
      <c r="E38" s="349">
        <v>0</v>
      </c>
      <c r="F38" s="349">
        <v>0</v>
      </c>
      <c r="G38" s="349">
        <f>P9*180</f>
        <v>0</v>
      </c>
      <c r="H38" s="349">
        <v>0</v>
      </c>
      <c r="I38" s="349">
        <f>P12*180</f>
        <v>0</v>
      </c>
      <c r="J38" s="350">
        <f t="shared" si="13"/>
        <v>0</v>
      </c>
      <c r="K38" s="6"/>
      <c r="L38" s="7"/>
      <c r="M38" s="7"/>
      <c r="N38" s="405">
        <f t="shared" si="14"/>
        <v>0</v>
      </c>
      <c r="O38" s="413">
        <f t="shared" si="15"/>
        <v>0</v>
      </c>
      <c r="P38" s="78"/>
      <c r="Q38" s="74"/>
      <c r="R38" s="414">
        <v>0</v>
      </c>
      <c r="S38" s="409">
        <f t="shared" si="16"/>
        <v>0</v>
      </c>
      <c r="T38" s="349">
        <f t="shared" si="17"/>
        <v>0</v>
      </c>
      <c r="U38" s="415">
        <f t="shared" si="18"/>
        <v>0</v>
      </c>
      <c r="V38" s="416">
        <f t="shared" si="19"/>
        <v>0</v>
      </c>
      <c r="W38" s="129"/>
      <c r="X38" s="130"/>
      <c r="Y38" s="417">
        <f t="shared" si="20"/>
        <v>0</v>
      </c>
      <c r="Z38" s="103"/>
    </row>
    <row r="39" spans="1:26" ht="18.600000000000001" thickBot="1" x14ac:dyDescent="0.4">
      <c r="A39" s="430"/>
      <c r="R39" s="250" t="s">
        <v>159</v>
      </c>
      <c r="Z39" s="431"/>
    </row>
    <row r="40" spans="1:26" x14ac:dyDescent="0.35">
      <c r="A40" s="430"/>
      <c r="E40" s="426"/>
      <c r="F40" s="427"/>
      <c r="G40" s="427"/>
      <c r="H40" s="428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U40" s="426"/>
      <c r="V40" s="427"/>
      <c r="W40" s="427"/>
      <c r="X40" s="427"/>
      <c r="Y40" s="428"/>
      <c r="Z40" s="431"/>
    </row>
    <row r="41" spans="1:26" x14ac:dyDescent="0.35">
      <c r="A41" s="430"/>
      <c r="E41" s="245" t="s">
        <v>37</v>
      </c>
      <c r="H41" s="431"/>
      <c r="J41" s="457"/>
      <c r="K41" s="457"/>
      <c r="L41" s="457"/>
      <c r="M41" s="457"/>
      <c r="N41" s="457"/>
      <c r="O41" s="457"/>
      <c r="P41" s="457"/>
      <c r="Q41" s="457"/>
      <c r="R41" s="457"/>
      <c r="S41" s="457"/>
      <c r="U41" s="245" t="s">
        <v>215</v>
      </c>
      <c r="Y41" s="431"/>
      <c r="Z41" s="431"/>
    </row>
    <row r="42" spans="1:26" ht="25.05" customHeight="1" x14ac:dyDescent="0.35">
      <c r="A42" s="430"/>
      <c r="E42" s="430"/>
      <c r="H42" s="431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U42" s="430"/>
      <c r="Y42" s="431"/>
      <c r="Z42" s="431"/>
    </row>
    <row r="43" spans="1:26" ht="25.05" customHeight="1" x14ac:dyDescent="0.35">
      <c r="A43" s="430"/>
      <c r="E43" s="430"/>
      <c r="H43" s="431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U43" s="430"/>
      <c r="Y43" s="431"/>
      <c r="Z43" s="431"/>
    </row>
    <row r="44" spans="1:26" ht="25.05" customHeight="1" x14ac:dyDescent="0.35">
      <c r="A44" s="430"/>
      <c r="E44" s="430"/>
      <c r="H44" s="431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U44" s="430"/>
      <c r="Y44" s="431"/>
      <c r="Z44" s="431"/>
    </row>
    <row r="45" spans="1:26" ht="25.05" customHeight="1" x14ac:dyDescent="0.35">
      <c r="A45" s="430"/>
      <c r="E45" s="245" t="s">
        <v>38</v>
      </c>
      <c r="H45" s="431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U45" s="245" t="s">
        <v>36</v>
      </c>
      <c r="Y45" s="431"/>
      <c r="Z45" s="431"/>
    </row>
    <row r="46" spans="1:26" s="459" customFormat="1" ht="21" x14ac:dyDescent="0.4">
      <c r="A46" s="458"/>
      <c r="E46" s="418" t="s">
        <v>217</v>
      </c>
      <c r="F46" s="419"/>
      <c r="G46" s="419"/>
      <c r="H46" s="460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U46" s="418" t="s">
        <v>217</v>
      </c>
      <c r="V46" s="419"/>
      <c r="W46" s="419"/>
      <c r="X46" s="419"/>
      <c r="Y46" s="460"/>
      <c r="Z46" s="460"/>
    </row>
    <row r="47" spans="1:26" s="462" customFormat="1" ht="50.4" customHeight="1" x14ac:dyDescent="0.3">
      <c r="A47" s="461"/>
      <c r="E47" s="420" t="s">
        <v>214</v>
      </c>
      <c r="F47" s="421"/>
      <c r="G47" s="421"/>
      <c r="H47" s="422"/>
      <c r="J47" s="463"/>
      <c r="K47" s="463"/>
      <c r="L47" s="457"/>
      <c r="M47" s="457"/>
      <c r="N47" s="457"/>
      <c r="O47" s="463"/>
      <c r="P47" s="463"/>
      <c r="Q47" s="463"/>
      <c r="R47" s="463"/>
      <c r="S47" s="457"/>
      <c r="U47" s="420" t="s">
        <v>216</v>
      </c>
      <c r="V47" s="421"/>
      <c r="W47" s="421"/>
      <c r="X47" s="421"/>
      <c r="Y47" s="422"/>
      <c r="Z47" s="464"/>
    </row>
    <row r="48" spans="1:26" ht="18.600000000000001" thickBot="1" x14ac:dyDescent="0.4">
      <c r="A48" s="465"/>
      <c r="E48" s="466"/>
      <c r="F48" s="445"/>
      <c r="G48" s="445"/>
      <c r="H48" s="446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U48" s="466"/>
      <c r="V48" s="445"/>
      <c r="W48" s="445"/>
      <c r="X48" s="445"/>
      <c r="Y48" s="446"/>
      <c r="Z48" s="431"/>
    </row>
    <row r="49" spans="1:26" x14ac:dyDescent="0.35">
      <c r="A49" s="430"/>
      <c r="Z49" s="431"/>
    </row>
    <row r="50" spans="1:26" ht="18.600000000000001" thickBot="1" x14ac:dyDescent="0.4">
      <c r="A50" s="444"/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6"/>
    </row>
    <row r="54" spans="1:26" ht="18" customHeight="1" x14ac:dyDescent="0.35"/>
  </sheetData>
  <sheetProtection algorithmName="SHA-512" hashValue="oEKFHP1ioFSYA9xsvk2840a/ZwVBGQgrCdE3IQbBKD8sZzjcvFTeJ4fxPc3mb/18E9xhk0+aQpNntxH5hchmNw==" saltValue="7rcLdf4HY9DHS/y4NqFinQ==" spinCount="100000" sheet="1" objects="1" scenarios="1"/>
  <mergeCells count="80">
    <mergeCell ref="B19:B21"/>
    <mergeCell ref="C19:D21"/>
    <mergeCell ref="O47:R47"/>
    <mergeCell ref="C23:D23"/>
    <mergeCell ref="C24:D24"/>
    <mergeCell ref="C25:D25"/>
    <mergeCell ref="C26:D26"/>
    <mergeCell ref="C28:D28"/>
    <mergeCell ref="C27:D27"/>
    <mergeCell ref="B29:Z29"/>
    <mergeCell ref="Z34:Z35"/>
    <mergeCell ref="C36:D36"/>
    <mergeCell ref="U20:U21"/>
    <mergeCell ref="V20:V21"/>
    <mergeCell ref="L20:L21"/>
    <mergeCell ref="W19:X19"/>
    <mergeCell ref="R10:S10"/>
    <mergeCell ref="E15:J15"/>
    <mergeCell ref="J4:K4"/>
    <mergeCell ref="N11:O11"/>
    <mergeCell ref="N10:O10"/>
    <mergeCell ref="N9:O9"/>
    <mergeCell ref="N8:O8"/>
    <mergeCell ref="N7:O7"/>
    <mergeCell ref="N6:O6"/>
    <mergeCell ref="E8:J8"/>
    <mergeCell ref="E9:J9"/>
    <mergeCell ref="E7:J7"/>
    <mergeCell ref="N5:S5"/>
    <mergeCell ref="E14:J14"/>
    <mergeCell ref="N12:O12"/>
    <mergeCell ref="B2:K2"/>
    <mergeCell ref="J3:K3"/>
    <mergeCell ref="E6:J6"/>
    <mergeCell ref="E12:J12"/>
    <mergeCell ref="E13:J13"/>
    <mergeCell ref="E11:J11"/>
    <mergeCell ref="E10:J10"/>
    <mergeCell ref="C5:J5"/>
    <mergeCell ref="B3:C3"/>
    <mergeCell ref="U19:V19"/>
    <mergeCell ref="Y19:Y21"/>
    <mergeCell ref="J20:J21"/>
    <mergeCell ref="K20:K21"/>
    <mergeCell ref="E19:J19"/>
    <mergeCell ref="K19:R19"/>
    <mergeCell ref="M20:M21"/>
    <mergeCell ref="T20:T21"/>
    <mergeCell ref="U47:Y47"/>
    <mergeCell ref="E47:H47"/>
    <mergeCell ref="C30:D30"/>
    <mergeCell ref="C31:D31"/>
    <mergeCell ref="C32:D32"/>
    <mergeCell ref="B33:Z33"/>
    <mergeCell ref="B34:B35"/>
    <mergeCell ref="C34:D35"/>
    <mergeCell ref="E34:J34"/>
    <mergeCell ref="K34:T34"/>
    <mergeCell ref="U34:V34"/>
    <mergeCell ref="Y34:Y35"/>
    <mergeCell ref="C37:D37"/>
    <mergeCell ref="C38:D38"/>
    <mergeCell ref="W34:X34"/>
    <mergeCell ref="J47:K47"/>
    <mergeCell ref="U46:X46"/>
    <mergeCell ref="E46:G46"/>
    <mergeCell ref="W20:X20"/>
    <mergeCell ref="B22:Z22"/>
    <mergeCell ref="N20:N21"/>
    <mergeCell ref="O20:O21"/>
    <mergeCell ref="P20:P21"/>
    <mergeCell ref="Q20:Q21"/>
    <mergeCell ref="R20:R21"/>
    <mergeCell ref="S20:S21"/>
    <mergeCell ref="Z19:Z21"/>
    <mergeCell ref="E20:E21"/>
    <mergeCell ref="F20:F21"/>
    <mergeCell ref="G20:G21"/>
    <mergeCell ref="H20:H21"/>
    <mergeCell ref="I20:I21"/>
  </mergeCells>
  <pageMargins left="0.7" right="0.7" top="0.75" bottom="0.75" header="0.3" footer="0.3"/>
  <pageSetup paperSize="9" scale="31" orientation="landscape" r:id="rId1"/>
  <ignoredErrors>
    <ignoredError sqref="P10:P12 N30:N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168D-DFCB-4353-BBB4-B788D62A60CA}">
  <dimension ref="A1"/>
  <sheetViews>
    <sheetView workbookViewId="0">
      <selection activeCell="M15" sqref="M15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2B5D-BD80-43B9-8839-030C8533497A}">
  <sheetPr>
    <pageSetUpPr fitToPage="1"/>
  </sheetPr>
  <dimension ref="B2:M25"/>
  <sheetViews>
    <sheetView showGridLines="0" topLeftCell="A4" workbookViewId="0">
      <selection activeCell="G26" sqref="G26"/>
    </sheetView>
  </sheetViews>
  <sheetFormatPr defaultRowHeight="14.4" x14ac:dyDescent="0.3"/>
  <cols>
    <col min="2" max="2" width="20.33203125" bestFit="1" customWidth="1"/>
    <col min="7" max="7" width="8.88671875" customWidth="1"/>
  </cols>
  <sheetData>
    <row r="2" spans="2:13" ht="15" thickBot="1" x14ac:dyDescent="0.35">
      <c r="H2" s="35"/>
    </row>
    <row r="3" spans="2:13" ht="15" thickBot="1" x14ac:dyDescent="0.35">
      <c r="B3" s="209" t="s">
        <v>138</v>
      </c>
      <c r="C3" s="210"/>
      <c r="D3" s="211"/>
      <c r="F3" s="209" t="s">
        <v>139</v>
      </c>
      <c r="G3" s="210"/>
      <c r="H3" s="211"/>
      <c r="I3" s="11"/>
    </row>
    <row r="4" spans="2:13" x14ac:dyDescent="0.3">
      <c r="H4" s="35"/>
      <c r="I4" s="11"/>
    </row>
    <row r="5" spans="2:13" x14ac:dyDescent="0.3">
      <c r="B5" s="43" t="s">
        <v>51</v>
      </c>
      <c r="C5" s="43" t="s">
        <v>121</v>
      </c>
      <c r="D5" s="43" t="s">
        <v>60</v>
      </c>
      <c r="F5" s="166" t="s">
        <v>131</v>
      </c>
      <c r="G5" s="166"/>
      <c r="H5" s="166"/>
      <c r="I5" s="81">
        <f>'Patient''s Extraction Sheet'!K28</f>
        <v>0</v>
      </c>
    </row>
    <row r="6" spans="2:13" x14ac:dyDescent="0.3">
      <c r="B6" s="43" t="s">
        <v>106</v>
      </c>
      <c r="C6" s="36">
        <f>'Patient''s Extraction Sheet'!D25</f>
        <v>0</v>
      </c>
      <c r="D6" s="32">
        <f>66.5/100</f>
        <v>0.66500000000000004</v>
      </c>
      <c r="F6" s="166" t="s">
        <v>132</v>
      </c>
      <c r="G6" s="166"/>
      <c r="H6" s="166"/>
      <c r="I6" s="81">
        <f>'Patient''s Extraction Sheet'!K29</f>
        <v>0</v>
      </c>
    </row>
    <row r="7" spans="2:13" x14ac:dyDescent="0.3">
      <c r="B7" s="43" t="s">
        <v>1</v>
      </c>
      <c r="C7" s="36">
        <f>'Patient''s Extraction Sheet'!D26</f>
        <v>0</v>
      </c>
      <c r="D7" s="32">
        <f>0.75/100</f>
        <v>7.4999999999999997E-3</v>
      </c>
      <c r="F7" s="166" t="s">
        <v>133</v>
      </c>
      <c r="G7" s="166"/>
      <c r="H7" s="166"/>
      <c r="I7" s="81">
        <f>'Patient''s Extraction Sheet'!K30</f>
        <v>0</v>
      </c>
    </row>
    <row r="8" spans="2:13" x14ac:dyDescent="0.3">
      <c r="B8" s="43" t="s">
        <v>2</v>
      </c>
      <c r="C8" s="36">
        <f>'Patient''s Extraction Sheet'!D27</f>
        <v>0</v>
      </c>
      <c r="D8" s="32">
        <f>0.75/100</f>
        <v>7.4999999999999997E-3</v>
      </c>
      <c r="F8" s="166" t="s">
        <v>135</v>
      </c>
      <c r="G8" s="166"/>
      <c r="H8" s="166"/>
      <c r="I8" s="81">
        <f>'Patient''s Extraction Sheet'!K31</f>
        <v>0</v>
      </c>
    </row>
    <row r="9" spans="2:13" x14ac:dyDescent="0.3">
      <c r="B9" s="69" t="s">
        <v>63</v>
      </c>
      <c r="C9" s="36">
        <f>'Patient''s Extraction Sheet'!D29</f>
        <v>0</v>
      </c>
      <c r="D9" s="32">
        <v>0.01</v>
      </c>
      <c r="F9" s="166" t="s">
        <v>136</v>
      </c>
      <c r="G9" s="166"/>
      <c r="H9" s="166"/>
      <c r="I9" s="81" t="str">
        <f>'Patient''s Extraction Sheet'!K32</f>
        <v/>
      </c>
    </row>
    <row r="10" spans="2:13" x14ac:dyDescent="0.3">
      <c r="B10" s="43" t="s">
        <v>62</v>
      </c>
      <c r="C10" s="36">
        <f>'Patient''s Extraction Sheet'!D31</f>
        <v>0</v>
      </c>
      <c r="D10" s="32">
        <f>31/100</f>
        <v>0.31</v>
      </c>
      <c r="F10" s="166" t="s">
        <v>137</v>
      </c>
      <c r="G10" s="166"/>
      <c r="H10" s="166"/>
      <c r="I10" s="81">
        <f>'Patient''s Extraction Sheet'!K33</f>
        <v>0</v>
      </c>
    </row>
    <row r="11" spans="2:13" ht="15" thickBot="1" x14ac:dyDescent="0.35">
      <c r="C11" s="35">
        <f>SUM(C6:C10)</f>
        <v>0</v>
      </c>
      <c r="I11" s="35">
        <f>SUM(I5:I7,I9:I10)</f>
        <v>0</v>
      </c>
    </row>
    <row r="12" spans="2:13" x14ac:dyDescent="0.3">
      <c r="B12" s="242" t="s">
        <v>123</v>
      </c>
      <c r="C12" s="239" t="s">
        <v>103</v>
      </c>
      <c r="D12" s="203"/>
      <c r="E12" s="244"/>
      <c r="F12" s="239" t="s">
        <v>140</v>
      </c>
      <c r="G12" s="203"/>
      <c r="H12" s="203"/>
      <c r="I12" s="240" t="s">
        <v>122</v>
      </c>
      <c r="J12" s="239" t="s">
        <v>141</v>
      </c>
      <c r="K12" s="203"/>
      <c r="L12" s="203"/>
      <c r="M12" s="240" t="s">
        <v>122</v>
      </c>
    </row>
    <row r="13" spans="2:13" ht="15" thickBot="1" x14ac:dyDescent="0.35">
      <c r="B13" s="243"/>
      <c r="C13" s="38" t="s">
        <v>104</v>
      </c>
      <c r="D13" s="39" t="s">
        <v>105</v>
      </c>
      <c r="E13" s="40" t="s">
        <v>51</v>
      </c>
      <c r="F13" s="38" t="s">
        <v>104</v>
      </c>
      <c r="G13" s="39" t="s">
        <v>105</v>
      </c>
      <c r="H13" s="39" t="s">
        <v>51</v>
      </c>
      <c r="I13" s="241"/>
      <c r="J13" s="38" t="s">
        <v>104</v>
      </c>
      <c r="K13" s="39" t="s">
        <v>105</v>
      </c>
      <c r="L13" s="39" t="s">
        <v>51</v>
      </c>
      <c r="M13" s="241"/>
    </row>
    <row r="14" spans="2:13" s="65" customFormat="1" ht="19.95" customHeight="1" x14ac:dyDescent="0.3">
      <c r="B14" s="66" t="s">
        <v>107</v>
      </c>
      <c r="C14" s="53">
        <f>C6*180+C7*540+C8*540</f>
        <v>0</v>
      </c>
      <c r="D14" s="47">
        <f>C14*10/100</f>
        <v>0</v>
      </c>
      <c r="E14" s="54">
        <f>SUM(C14:D14)</f>
        <v>0</v>
      </c>
      <c r="F14" s="53">
        <f t="shared" ref="F14:F25" si="0">C14-C14*33/100</f>
        <v>0</v>
      </c>
      <c r="G14" s="47">
        <f>F14*10/100</f>
        <v>0</v>
      </c>
      <c r="H14" s="55">
        <f>SUM(F14:G14)</f>
        <v>0</v>
      </c>
      <c r="I14" s="56" t="e">
        <f>H14/C14</f>
        <v>#DIV/0!</v>
      </c>
      <c r="J14" s="53">
        <f>C6/3*180+C7/3*540+C8/3*540</f>
        <v>0</v>
      </c>
      <c r="K14" s="47">
        <f>J14*10/100</f>
        <v>0</v>
      </c>
      <c r="L14" s="55">
        <f>SUM(J14:K14)</f>
        <v>0</v>
      </c>
      <c r="M14" s="56" t="e">
        <f t="shared" ref="M14:M19" si="1">L14/C14</f>
        <v>#DIV/0!</v>
      </c>
    </row>
    <row r="15" spans="2:13" s="65" customFormat="1" ht="19.95" customHeight="1" x14ac:dyDescent="0.3">
      <c r="B15" s="67" t="s">
        <v>108</v>
      </c>
      <c r="C15" s="57">
        <f>C6*360</f>
        <v>0</v>
      </c>
      <c r="D15" s="12">
        <f t="shared" ref="D15:D24" si="2">C15*10/100</f>
        <v>0</v>
      </c>
      <c r="E15" s="58">
        <f t="shared" ref="E15:E24" si="3">SUM(C15:D15)</f>
        <v>0</v>
      </c>
      <c r="F15" s="53">
        <f t="shared" si="0"/>
        <v>0</v>
      </c>
      <c r="G15" s="12">
        <f t="shared" ref="G15:G20" si="4">F15*10/100</f>
        <v>0</v>
      </c>
      <c r="H15" s="59">
        <f t="shared" ref="H15:H25" si="5">SUM(F15:G15)</f>
        <v>0</v>
      </c>
      <c r="I15" s="56" t="e">
        <f t="shared" ref="I15:I25" si="6">H15/C15</f>
        <v>#DIV/0!</v>
      </c>
      <c r="J15" s="57">
        <f>C6/3*360</f>
        <v>0</v>
      </c>
      <c r="K15" s="12">
        <f t="shared" ref="K15:K25" si="7">J15*10/100</f>
        <v>0</v>
      </c>
      <c r="L15" s="59">
        <f t="shared" ref="L15:L25" si="8">SUM(J15:K15)</f>
        <v>0</v>
      </c>
      <c r="M15" s="60" t="e">
        <f t="shared" si="1"/>
        <v>#DIV/0!</v>
      </c>
    </row>
    <row r="16" spans="2:13" s="65" customFormat="1" ht="19.95" customHeight="1" x14ac:dyDescent="0.3">
      <c r="B16" s="67" t="s">
        <v>109</v>
      </c>
      <c r="C16" s="57">
        <f>C8*540</f>
        <v>0</v>
      </c>
      <c r="D16" s="12">
        <f t="shared" si="2"/>
        <v>0</v>
      </c>
      <c r="E16" s="58">
        <f t="shared" si="3"/>
        <v>0</v>
      </c>
      <c r="F16" s="53">
        <f t="shared" si="0"/>
        <v>0</v>
      </c>
      <c r="G16" s="12">
        <f t="shared" si="4"/>
        <v>0</v>
      </c>
      <c r="H16" s="59">
        <f t="shared" si="5"/>
        <v>0</v>
      </c>
      <c r="I16" s="56" t="e">
        <f t="shared" si="6"/>
        <v>#DIV/0!</v>
      </c>
      <c r="J16" s="57">
        <f>C8/3*540</f>
        <v>0</v>
      </c>
      <c r="K16" s="12">
        <f t="shared" si="7"/>
        <v>0</v>
      </c>
      <c r="L16" s="59">
        <f t="shared" si="8"/>
        <v>0</v>
      </c>
      <c r="M16" s="60" t="e">
        <f t="shared" si="1"/>
        <v>#DIV/0!</v>
      </c>
    </row>
    <row r="17" spans="2:13" s="65" customFormat="1" ht="19.95" customHeight="1" x14ac:dyDescent="0.3">
      <c r="B17" s="67" t="s">
        <v>110</v>
      </c>
      <c r="C17" s="57">
        <f>C9*90</f>
        <v>0</v>
      </c>
      <c r="D17" s="12">
        <f t="shared" si="2"/>
        <v>0</v>
      </c>
      <c r="E17" s="58">
        <f t="shared" si="3"/>
        <v>0</v>
      </c>
      <c r="F17" s="53">
        <f t="shared" si="0"/>
        <v>0</v>
      </c>
      <c r="G17" s="12">
        <f t="shared" si="4"/>
        <v>0</v>
      </c>
      <c r="H17" s="59">
        <f t="shared" si="5"/>
        <v>0</v>
      </c>
      <c r="I17" s="56" t="e">
        <f t="shared" si="6"/>
        <v>#DIV/0!</v>
      </c>
      <c r="J17" s="57">
        <f>C9/3*90</f>
        <v>0</v>
      </c>
      <c r="K17" s="12">
        <f t="shared" si="7"/>
        <v>0</v>
      </c>
      <c r="L17" s="59">
        <f t="shared" si="8"/>
        <v>0</v>
      </c>
      <c r="M17" s="60" t="e">
        <f t="shared" si="1"/>
        <v>#DIV/0!</v>
      </c>
    </row>
    <row r="18" spans="2:13" s="65" customFormat="1" ht="19.95" customHeight="1" x14ac:dyDescent="0.3">
      <c r="B18" s="67" t="s">
        <v>111</v>
      </c>
      <c r="C18" s="57" t="e">
        <f>I9*6*30</f>
        <v>#VALUE!</v>
      </c>
      <c r="D18" s="12" t="e">
        <f t="shared" si="2"/>
        <v>#VALUE!</v>
      </c>
      <c r="E18" s="58" t="e">
        <f t="shared" si="3"/>
        <v>#VALUE!</v>
      </c>
      <c r="F18" s="53" t="e">
        <f t="shared" si="0"/>
        <v>#VALUE!</v>
      </c>
      <c r="G18" s="12" t="e">
        <f t="shared" si="4"/>
        <v>#VALUE!</v>
      </c>
      <c r="H18" s="59" t="e">
        <f t="shared" si="5"/>
        <v>#VALUE!</v>
      </c>
      <c r="I18" s="56" t="e">
        <f t="shared" si="6"/>
        <v>#VALUE!</v>
      </c>
      <c r="J18" s="57" t="e">
        <f>C18/3</f>
        <v>#VALUE!</v>
      </c>
      <c r="K18" s="12" t="e">
        <f t="shared" si="7"/>
        <v>#VALUE!</v>
      </c>
      <c r="L18" s="59" t="e">
        <f t="shared" si="8"/>
        <v>#VALUE!</v>
      </c>
      <c r="M18" s="60" t="e">
        <f t="shared" si="1"/>
        <v>#VALUE!</v>
      </c>
    </row>
    <row r="19" spans="2:13" s="65" customFormat="1" ht="19.95" customHeight="1" x14ac:dyDescent="0.3">
      <c r="B19" s="67" t="s">
        <v>112</v>
      </c>
      <c r="C19" s="57">
        <f>C9*90</f>
        <v>0</v>
      </c>
      <c r="D19" s="12">
        <f t="shared" si="2"/>
        <v>0</v>
      </c>
      <c r="E19" s="58">
        <f t="shared" si="3"/>
        <v>0</v>
      </c>
      <c r="F19" s="53">
        <f t="shared" si="0"/>
        <v>0</v>
      </c>
      <c r="G19" s="12">
        <f t="shared" si="4"/>
        <v>0</v>
      </c>
      <c r="H19" s="59">
        <f t="shared" si="5"/>
        <v>0</v>
      </c>
      <c r="I19" s="56" t="e">
        <f t="shared" si="6"/>
        <v>#DIV/0!</v>
      </c>
      <c r="J19" s="57">
        <f>C9/3*90</f>
        <v>0</v>
      </c>
      <c r="K19" s="12">
        <f t="shared" si="7"/>
        <v>0</v>
      </c>
      <c r="L19" s="59">
        <f t="shared" si="8"/>
        <v>0</v>
      </c>
      <c r="M19" s="60" t="e">
        <f t="shared" si="1"/>
        <v>#DIV/0!</v>
      </c>
    </row>
    <row r="20" spans="2:13" s="65" customFormat="1" ht="19.95" customHeight="1" x14ac:dyDescent="0.3">
      <c r="B20" s="67" t="s">
        <v>113</v>
      </c>
      <c r="C20" s="57"/>
      <c r="D20" s="12">
        <f t="shared" si="2"/>
        <v>0</v>
      </c>
      <c r="E20" s="58">
        <f t="shared" si="3"/>
        <v>0</v>
      </c>
      <c r="F20" s="53">
        <f t="shared" si="0"/>
        <v>0</v>
      </c>
      <c r="G20" s="12">
        <f t="shared" si="4"/>
        <v>0</v>
      </c>
      <c r="H20" s="59">
        <f t="shared" si="5"/>
        <v>0</v>
      </c>
      <c r="I20" s="56"/>
      <c r="J20" s="57">
        <f>E20*27.35/100</f>
        <v>0</v>
      </c>
      <c r="K20" s="12">
        <f t="shared" si="7"/>
        <v>0</v>
      </c>
      <c r="L20" s="59">
        <f t="shared" si="8"/>
        <v>0</v>
      </c>
      <c r="M20" s="60"/>
    </row>
    <row r="21" spans="2:13" s="65" customFormat="1" ht="19.95" customHeight="1" x14ac:dyDescent="0.3">
      <c r="B21" s="67" t="s">
        <v>134</v>
      </c>
      <c r="C21" s="57">
        <f>I5*3*12</f>
        <v>0</v>
      </c>
      <c r="D21" s="12">
        <f>C21*10/100</f>
        <v>0</v>
      </c>
      <c r="E21" s="58">
        <f>SUM(C21:D21)</f>
        <v>0</v>
      </c>
      <c r="F21" s="53">
        <f t="shared" si="0"/>
        <v>0</v>
      </c>
      <c r="G21" s="12">
        <f>F21*10/100</f>
        <v>0</v>
      </c>
      <c r="H21" s="59">
        <f t="shared" si="5"/>
        <v>0</v>
      </c>
      <c r="I21" s="56" t="e">
        <f t="shared" si="6"/>
        <v>#DIV/0!</v>
      </c>
      <c r="J21" s="57">
        <f>C21/3</f>
        <v>0</v>
      </c>
      <c r="K21" s="12">
        <f>J21*10/100</f>
        <v>0</v>
      </c>
      <c r="L21" s="59">
        <f t="shared" si="8"/>
        <v>0</v>
      </c>
      <c r="M21" s="60" t="e">
        <f>L21/C21</f>
        <v>#DIV/0!</v>
      </c>
    </row>
    <row r="22" spans="2:13" s="65" customFormat="1" ht="19.95" customHeight="1" x14ac:dyDescent="0.3">
      <c r="B22" s="67" t="s">
        <v>114</v>
      </c>
      <c r="C22" s="57">
        <f>C10*180</f>
        <v>0</v>
      </c>
      <c r="D22" s="12">
        <f t="shared" si="2"/>
        <v>0</v>
      </c>
      <c r="E22" s="58">
        <f t="shared" si="3"/>
        <v>0</v>
      </c>
      <c r="F22" s="53">
        <f t="shared" si="0"/>
        <v>0</v>
      </c>
      <c r="G22" s="12">
        <f t="shared" ref="G22:G25" si="9">F22*10/100</f>
        <v>0</v>
      </c>
      <c r="H22" s="59">
        <f t="shared" si="5"/>
        <v>0</v>
      </c>
      <c r="I22" s="56" t="e">
        <f t="shared" si="6"/>
        <v>#DIV/0!</v>
      </c>
      <c r="J22" s="57">
        <f>C10/3*180</f>
        <v>0</v>
      </c>
      <c r="K22" s="12">
        <f t="shared" si="7"/>
        <v>0</v>
      </c>
      <c r="L22" s="59">
        <f t="shared" si="8"/>
        <v>0</v>
      </c>
      <c r="M22" s="60" t="e">
        <f>L22/C22</f>
        <v>#DIV/0!</v>
      </c>
    </row>
    <row r="23" spans="2:13" s="65" customFormat="1" ht="19.95" customHeight="1" x14ac:dyDescent="0.3">
      <c r="B23" s="67" t="s">
        <v>115</v>
      </c>
      <c r="C23" s="57">
        <f>C10*360</f>
        <v>0</v>
      </c>
      <c r="D23" s="12">
        <f t="shared" si="2"/>
        <v>0</v>
      </c>
      <c r="E23" s="58">
        <f t="shared" si="3"/>
        <v>0</v>
      </c>
      <c r="F23" s="53">
        <f t="shared" si="0"/>
        <v>0</v>
      </c>
      <c r="G23" s="12">
        <f t="shared" si="9"/>
        <v>0</v>
      </c>
      <c r="H23" s="59">
        <f t="shared" si="5"/>
        <v>0</v>
      </c>
      <c r="I23" s="56" t="e">
        <f t="shared" si="6"/>
        <v>#DIV/0!</v>
      </c>
      <c r="J23" s="57">
        <f>C10/3*360</f>
        <v>0</v>
      </c>
      <c r="K23" s="12">
        <f t="shared" si="7"/>
        <v>0</v>
      </c>
      <c r="L23" s="59">
        <f t="shared" si="8"/>
        <v>0</v>
      </c>
      <c r="M23" s="60" t="e">
        <f>L23/C23</f>
        <v>#DIV/0!</v>
      </c>
    </row>
    <row r="24" spans="2:13" s="65" customFormat="1" ht="19.95" customHeight="1" x14ac:dyDescent="0.3">
      <c r="B24" s="67" t="s">
        <v>116</v>
      </c>
      <c r="C24" s="57">
        <f>C10*40/100*180</f>
        <v>0</v>
      </c>
      <c r="D24" s="12">
        <f t="shared" si="2"/>
        <v>0</v>
      </c>
      <c r="E24" s="58">
        <f t="shared" si="3"/>
        <v>0</v>
      </c>
      <c r="F24" s="53">
        <f t="shared" si="0"/>
        <v>0</v>
      </c>
      <c r="G24" s="12">
        <f t="shared" si="9"/>
        <v>0</v>
      </c>
      <c r="H24" s="59">
        <f t="shared" si="5"/>
        <v>0</v>
      </c>
      <c r="I24" s="56" t="e">
        <f t="shared" si="6"/>
        <v>#DIV/0!</v>
      </c>
      <c r="J24" s="57">
        <f>(C10*40/100)/3*180</f>
        <v>0</v>
      </c>
      <c r="K24" s="12">
        <f t="shared" si="7"/>
        <v>0</v>
      </c>
      <c r="L24" s="59">
        <f t="shared" si="8"/>
        <v>0</v>
      </c>
      <c r="M24" s="60" t="e">
        <f>L24/C24</f>
        <v>#DIV/0!</v>
      </c>
    </row>
    <row r="25" spans="2:13" s="65" customFormat="1" ht="19.95" customHeight="1" thickBot="1" x14ac:dyDescent="0.35">
      <c r="B25" s="68" t="s">
        <v>117</v>
      </c>
      <c r="C25" s="61">
        <f>I7*6*30+I10*6*30</f>
        <v>0</v>
      </c>
      <c r="D25" s="62">
        <f t="shared" ref="D25" si="10">C25*10/100</f>
        <v>0</v>
      </c>
      <c r="E25" s="63">
        <f t="shared" ref="E25" si="11">SUM(C25:D25)</f>
        <v>0</v>
      </c>
      <c r="F25" s="70">
        <f t="shared" si="0"/>
        <v>0</v>
      </c>
      <c r="G25" s="62">
        <f t="shared" si="9"/>
        <v>0</v>
      </c>
      <c r="H25" s="64">
        <f t="shared" si="5"/>
        <v>0</v>
      </c>
      <c r="I25" s="71" t="e">
        <f t="shared" si="6"/>
        <v>#DIV/0!</v>
      </c>
      <c r="J25" s="61">
        <f>C25/3</f>
        <v>0</v>
      </c>
      <c r="K25" s="62">
        <f t="shared" si="7"/>
        <v>0</v>
      </c>
      <c r="L25" s="64">
        <f t="shared" si="8"/>
        <v>0</v>
      </c>
      <c r="M25" s="72" t="e">
        <f>L25/C25</f>
        <v>#DIV/0!</v>
      </c>
    </row>
  </sheetData>
  <mergeCells count="14">
    <mergeCell ref="B3:D3"/>
    <mergeCell ref="F3:H3"/>
    <mergeCell ref="B12:B13"/>
    <mergeCell ref="C12:E12"/>
    <mergeCell ref="F12:H12"/>
    <mergeCell ref="J12:L12"/>
    <mergeCell ref="M12:M13"/>
    <mergeCell ref="F5:H5"/>
    <mergeCell ref="F10:H10"/>
    <mergeCell ref="F9:H9"/>
    <mergeCell ref="F8:H8"/>
    <mergeCell ref="F7:H7"/>
    <mergeCell ref="F6:H6"/>
    <mergeCell ref="I12:I13"/>
  </mergeCells>
  <pageMargins left="0.7" right="0.7" top="0.75" bottom="0.75" header="0.3" footer="0.3"/>
  <pageSetup scale="96" fitToHeight="0" orientation="landscape" r:id="rId1"/>
  <ignoredErrors>
    <ignoredError sqref="J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Tips</vt:lpstr>
      <vt:lpstr>Patient's Extraction Sheet</vt:lpstr>
      <vt:lpstr>TB-11</vt:lpstr>
      <vt:lpstr>Sheet1</vt:lpstr>
      <vt:lpstr>Min-MaxStock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Maqsood A. Bangash</cp:lastModifiedBy>
  <cp:lastPrinted>2024-09-20T07:32:06Z</cp:lastPrinted>
  <dcterms:created xsi:type="dcterms:W3CDTF">2015-06-05T18:17:20Z</dcterms:created>
  <dcterms:modified xsi:type="dcterms:W3CDTF">2025-04-03T09:33:12Z</dcterms:modified>
</cp:coreProperties>
</file>